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ГВС" sheetId="1" r:id="rId1"/>
    <sheet name="ХВС" sheetId="2" r:id="rId2"/>
  </sheets>
  <definedNames>
    <definedName name="_xlnm.Print_Area" localSheetId="0">'ГВС'!$A$1:$M$172</definedName>
    <definedName name="_xlnm._FilterDatabase" localSheetId="0" hidden="1">'ГВС'!$A$4:$P$170</definedName>
    <definedName name="_xlnm.Print_Area" localSheetId="1">'ХВС'!$A$1:$L$116</definedName>
    <definedName name="Excel_BuiltIn__FilterDatabase1">'ХВС'!$A$4:$N$4</definedName>
  </definedNames>
  <calcPr fullCalcOnLoad="1"/>
</workbook>
</file>

<file path=xl/sharedStrings.xml><?xml version="1.0" encoding="utf-8"?>
<sst xmlns="http://schemas.openxmlformats.org/spreadsheetml/2006/main" count="823" uniqueCount="78">
  <si>
    <r>
      <t xml:space="preserve">Приложение № 1. Обьемы по общедомовым приборам учета ХВС и ГВС                                      за </t>
    </r>
    <r>
      <rPr>
        <b/>
        <u val="single"/>
        <sz val="12"/>
        <color indexed="8"/>
        <rFont val="Times New Roman"/>
        <family val="1"/>
      </rPr>
      <t>МАЙ 2014г.</t>
    </r>
  </si>
  <si>
    <t>№ п/п</t>
  </si>
  <si>
    <t>Адрес  МКД</t>
  </si>
  <si>
    <t>Тип расчета</t>
  </si>
  <si>
    <t>Услуга</t>
  </si>
  <si>
    <t>Норматив,м3/чел.</t>
  </si>
  <si>
    <t>Площади*, м2</t>
  </si>
  <si>
    <t>Тариф, руб,/м3 с НДС</t>
  </si>
  <si>
    <r>
      <t>Объём                     потребления по  ОДПУ                    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, за месяц </t>
    </r>
  </si>
  <si>
    <t xml:space="preserve">Объём                     потребления по  ОДПУ Гкал, за месяц </t>
  </si>
  <si>
    <t>улица</t>
  </si>
  <si>
    <t>№ дома</t>
  </si>
  <si>
    <t>на индив. потребление</t>
  </si>
  <si>
    <t>на общедом. потребление</t>
  </si>
  <si>
    <t>Общего имущества</t>
  </si>
  <si>
    <t xml:space="preserve">ОДН по норме </t>
  </si>
  <si>
    <t>нежилых помещений</t>
  </si>
  <si>
    <t>Г.Р.Аверьянова</t>
  </si>
  <si>
    <t>по ОДПУ</t>
  </si>
  <si>
    <t xml:space="preserve">ГВС </t>
  </si>
  <si>
    <t>ХВС</t>
  </si>
  <si>
    <t xml:space="preserve">Г.Р.Аверьянова </t>
  </si>
  <si>
    <t>ГВС</t>
  </si>
  <si>
    <t xml:space="preserve"> по норме</t>
  </si>
  <si>
    <t>по норме</t>
  </si>
  <si>
    <t>Варейкиса</t>
  </si>
  <si>
    <t xml:space="preserve">Варейкиса </t>
  </si>
  <si>
    <t>29а</t>
  </si>
  <si>
    <t>Гая пр-кт</t>
  </si>
  <si>
    <t>21Б</t>
  </si>
  <si>
    <t>57/2</t>
  </si>
  <si>
    <t>Инзенская</t>
  </si>
  <si>
    <t>Кольцевая</t>
  </si>
  <si>
    <t xml:space="preserve">Кольцевая </t>
  </si>
  <si>
    <t>Хрустальная</t>
  </si>
  <si>
    <t>41/34</t>
  </si>
  <si>
    <t xml:space="preserve">Локомотивная </t>
  </si>
  <si>
    <t>Локомотивная</t>
  </si>
  <si>
    <t>Верхняя Площадка</t>
  </si>
  <si>
    <t xml:space="preserve">Первомайская </t>
  </si>
  <si>
    <t>Опытная</t>
  </si>
  <si>
    <t>,</t>
  </si>
  <si>
    <t>12 Сентября</t>
  </si>
  <si>
    <t>Карсунская</t>
  </si>
  <si>
    <t>Кирова</t>
  </si>
  <si>
    <t>Куйбышева</t>
  </si>
  <si>
    <t>Железнодорожная</t>
  </si>
  <si>
    <t>Профсоюзная</t>
  </si>
  <si>
    <t>Пушкинская</t>
  </si>
  <si>
    <t>Малосаратовская</t>
  </si>
  <si>
    <t>Начальник абонентского отдела                                       Букач А.Ю.</t>
  </si>
  <si>
    <r>
      <t xml:space="preserve">Приложение №2. Обьемы по общедомовым приборам учета ХВС                                              за </t>
    </r>
    <r>
      <rPr>
        <b/>
        <u val="single"/>
        <sz val="12"/>
        <color indexed="8"/>
        <rFont val="Times New Roman"/>
        <family val="1"/>
      </rPr>
      <t>МАЙ 2014г.</t>
    </r>
  </si>
  <si>
    <t>12Сентября</t>
  </si>
  <si>
    <t>Вольная</t>
  </si>
  <si>
    <t>21а</t>
  </si>
  <si>
    <t>23а</t>
  </si>
  <si>
    <t xml:space="preserve">Гая пр-кт </t>
  </si>
  <si>
    <t>47-а</t>
  </si>
  <si>
    <t>67а</t>
  </si>
  <si>
    <t xml:space="preserve">Геологов </t>
  </si>
  <si>
    <t>Героев Свири</t>
  </si>
  <si>
    <t>Клубная</t>
  </si>
  <si>
    <t>8а</t>
  </si>
  <si>
    <t>Луначарского</t>
  </si>
  <si>
    <t>Молодёжная (с.Луговое)</t>
  </si>
  <si>
    <t>Молодёжная (п. Пригородный)</t>
  </si>
  <si>
    <t>пер. 2й Винновский</t>
  </si>
  <si>
    <t>Садовая (п. Пригородный)</t>
  </si>
  <si>
    <t xml:space="preserve">Строителей </t>
  </si>
  <si>
    <t>Трудовая</t>
  </si>
  <si>
    <t>Фасадная (п. Пригородный)</t>
  </si>
  <si>
    <t>2а</t>
  </si>
  <si>
    <t xml:space="preserve">Хрустальная </t>
  </si>
  <si>
    <t>10а</t>
  </si>
  <si>
    <t>Школьный пер.</t>
  </si>
  <si>
    <t>Школьная (п.Пригородный)</t>
  </si>
  <si>
    <t>Центральная (п.Плодовый)</t>
  </si>
  <si>
    <t>Центральная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</si>
</sst>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 horizontal="center"/>
    </xf>
    <xf numFmtId="164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 applyProtection="1">
      <alignment horizontal="center" vertical="center" wrapText="1" shrinkToFit="1"/>
      <protection/>
    </xf>
    <xf numFmtId="165" fontId="9" fillId="0" borderId="2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4" fontId="9" fillId="0" borderId="2" xfId="0" applyFont="1" applyFill="1" applyBorder="1" applyAlignment="1">
      <alignment horizontal="right" vertical="center"/>
    </xf>
    <xf numFmtId="164" fontId="9" fillId="0" borderId="0" xfId="0" applyFont="1" applyFill="1" applyAlignment="1">
      <alignment vertical="center"/>
    </xf>
    <xf numFmtId="165" fontId="9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vertical="center" shrinkToFit="1"/>
      <protection/>
    </xf>
    <xf numFmtId="164" fontId="1" fillId="0" borderId="2" xfId="0" applyNumberFormat="1" applyFont="1" applyFill="1" applyBorder="1" applyAlignment="1" applyProtection="1">
      <alignment horizontal="center" vertical="center" shrinkToFit="1"/>
      <protection/>
    </xf>
    <xf numFmtId="165" fontId="9" fillId="0" borderId="2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164" fontId="9" fillId="0" borderId="3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164" fontId="9" fillId="0" borderId="5" xfId="0" applyFont="1" applyFill="1" applyBorder="1" applyAlignment="1">
      <alignment vertical="center"/>
    </xf>
    <xf numFmtId="164" fontId="9" fillId="0" borderId="6" xfId="0" applyFont="1" applyFill="1" applyBorder="1" applyAlignment="1">
      <alignment vertical="center"/>
    </xf>
    <xf numFmtId="164" fontId="9" fillId="0" borderId="3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 wrapText="1"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 shrinkToFit="1"/>
      <protection/>
    </xf>
    <xf numFmtId="166" fontId="9" fillId="0" borderId="2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 horizontal="right"/>
    </xf>
    <xf numFmtId="164" fontId="9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 applyProtection="1">
      <alignment horizontal="left" vertical="center" shrinkToFit="1"/>
      <protection/>
    </xf>
    <xf numFmtId="164" fontId="9" fillId="0" borderId="3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 applyProtection="1">
      <alignment horizontal="center" vertical="center" wrapText="1" shrinkToFit="1"/>
      <protection/>
    </xf>
    <xf numFmtId="166" fontId="9" fillId="0" borderId="3" xfId="0" applyNumberFormat="1" applyFont="1" applyFill="1" applyBorder="1" applyAlignment="1">
      <alignment horizontal="right" vertical="center"/>
    </xf>
    <xf numFmtId="164" fontId="9" fillId="0" borderId="3" xfId="0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view="pageBreakPreview" zoomScale="86" zoomScaleNormal="50" zoomScaleSheetLayoutView="86" workbookViewId="0" topLeftCell="A142">
      <selection activeCell="Q171" sqref="Q171"/>
    </sheetView>
  </sheetViews>
  <sheetFormatPr defaultColWidth="9.140625" defaultRowHeight="15"/>
  <cols>
    <col min="1" max="1" width="5.00390625" style="1" customWidth="1"/>
    <col min="2" max="2" width="27.7109375" style="2" customWidth="1"/>
    <col min="3" max="3" width="7.8515625" style="3" customWidth="1"/>
    <col min="4" max="4" width="13.7109375" style="4" customWidth="1"/>
    <col min="5" max="5" width="12.28125" style="4" customWidth="1"/>
    <col min="6" max="11" width="0" style="2" hidden="1" customWidth="1"/>
    <col min="12" max="12" width="13.28125" style="5" customWidth="1"/>
    <col min="13" max="13" width="13.28125" style="2" customWidth="1"/>
    <col min="14" max="16384" width="9.140625" style="2" customWidth="1"/>
  </cols>
  <sheetData>
    <row r="1" spans="1:13" s="7" customFormat="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customHeight="1">
      <c r="A2" s="8" t="s">
        <v>1</v>
      </c>
      <c r="B2" s="9" t="s">
        <v>2</v>
      </c>
      <c r="C2" s="9"/>
      <c r="D2" s="9" t="s">
        <v>3</v>
      </c>
      <c r="E2" s="9" t="s">
        <v>4</v>
      </c>
      <c r="F2" s="10" t="s">
        <v>5</v>
      </c>
      <c r="G2" s="10"/>
      <c r="H2" s="10" t="s">
        <v>6</v>
      </c>
      <c r="I2" s="10"/>
      <c r="J2" s="10"/>
      <c r="K2" s="9" t="s">
        <v>7</v>
      </c>
      <c r="L2" s="11" t="s">
        <v>8</v>
      </c>
      <c r="M2" s="11" t="s">
        <v>9</v>
      </c>
    </row>
    <row r="3" spans="1:13" ht="72.75" customHeight="1">
      <c r="A3" s="8"/>
      <c r="B3" s="9" t="s">
        <v>10</v>
      </c>
      <c r="C3" s="9" t="s">
        <v>11</v>
      </c>
      <c r="D3" s="9"/>
      <c r="E3" s="9"/>
      <c r="F3" s="12" t="s">
        <v>12</v>
      </c>
      <c r="G3" s="13" t="s">
        <v>13</v>
      </c>
      <c r="H3" s="14" t="s">
        <v>14</v>
      </c>
      <c r="I3" s="14" t="s">
        <v>15</v>
      </c>
      <c r="J3" s="14" t="s">
        <v>16</v>
      </c>
      <c r="K3" s="9"/>
      <c r="L3" s="11"/>
      <c r="M3" s="11"/>
    </row>
    <row r="4" spans="1:13" ht="13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11"/>
      <c r="G4" s="15"/>
      <c r="H4" s="9"/>
      <c r="I4" s="9"/>
      <c r="J4" s="9"/>
      <c r="K4" s="9"/>
      <c r="L4" s="16">
        <v>6</v>
      </c>
      <c r="M4" s="16">
        <v>7</v>
      </c>
    </row>
    <row r="5" spans="1:13" s="23" customFormat="1" ht="16.5" customHeight="1">
      <c r="A5" s="17">
        <v>1</v>
      </c>
      <c r="B5" s="18" t="s">
        <v>17</v>
      </c>
      <c r="C5" s="19">
        <v>2</v>
      </c>
      <c r="D5" s="17" t="s">
        <v>18</v>
      </c>
      <c r="E5" s="17" t="s">
        <v>19</v>
      </c>
      <c r="F5" s="20">
        <v>3.55</v>
      </c>
      <c r="G5" s="21">
        <v>0.022</v>
      </c>
      <c r="H5" s="22">
        <v>2082</v>
      </c>
      <c r="I5" s="22">
        <f>G5*H5</f>
        <v>45.803999999999995</v>
      </c>
      <c r="J5" s="22">
        <v>35.1</v>
      </c>
      <c r="K5" s="22">
        <v>117.59</v>
      </c>
      <c r="L5" s="20">
        <f>190.1+261.13+231.32</f>
        <v>682.55</v>
      </c>
      <c r="M5" s="18">
        <f>14.15+18.05+17.13</f>
        <v>49.33</v>
      </c>
    </row>
    <row r="6" spans="1:13" s="23" customFormat="1" ht="16.5" customHeight="1">
      <c r="A6" s="17"/>
      <c r="B6" s="18"/>
      <c r="C6" s="19"/>
      <c r="D6" s="17" t="s">
        <v>18</v>
      </c>
      <c r="E6" s="17" t="s">
        <v>20</v>
      </c>
      <c r="F6" s="20">
        <v>5.71</v>
      </c>
      <c r="G6" s="21">
        <v>0.022</v>
      </c>
      <c r="H6" s="22"/>
      <c r="I6" s="22">
        <f>G6*H5</f>
        <v>45.803999999999995</v>
      </c>
      <c r="J6" s="22"/>
      <c r="K6" s="22">
        <v>18.03</v>
      </c>
      <c r="L6" s="22">
        <v>1591.34</v>
      </c>
      <c r="M6" s="18"/>
    </row>
    <row r="7" spans="1:13" s="23" customFormat="1" ht="16.5" customHeight="1">
      <c r="A7" s="17">
        <v>2</v>
      </c>
      <c r="B7" s="18" t="s">
        <v>21</v>
      </c>
      <c r="C7" s="19">
        <v>3</v>
      </c>
      <c r="D7" s="17" t="s">
        <v>18</v>
      </c>
      <c r="E7" s="17" t="s">
        <v>22</v>
      </c>
      <c r="F7" s="20"/>
      <c r="G7" s="21"/>
      <c r="H7" s="22"/>
      <c r="I7" s="22"/>
      <c r="J7" s="22"/>
      <c r="K7" s="22"/>
      <c r="L7" s="20">
        <v>578.98</v>
      </c>
      <c r="M7" s="18">
        <v>28.59</v>
      </c>
    </row>
    <row r="8" spans="1:13" s="23" customFormat="1" ht="16.5" customHeight="1">
      <c r="A8" s="17"/>
      <c r="B8" s="18"/>
      <c r="C8" s="19"/>
      <c r="D8" s="17" t="s">
        <v>23</v>
      </c>
      <c r="E8" s="17" t="s">
        <v>20</v>
      </c>
      <c r="F8" s="20"/>
      <c r="G8" s="21"/>
      <c r="H8" s="22"/>
      <c r="I8" s="22"/>
      <c r="J8" s="22"/>
      <c r="K8" s="22"/>
      <c r="L8" s="17" t="s">
        <v>24</v>
      </c>
      <c r="M8" s="17"/>
    </row>
    <row r="9" spans="1:13" s="23" customFormat="1" ht="16.5" customHeight="1">
      <c r="A9" s="17">
        <v>3</v>
      </c>
      <c r="B9" s="18" t="s">
        <v>21</v>
      </c>
      <c r="C9" s="19">
        <v>5</v>
      </c>
      <c r="D9" s="17" t="s">
        <v>18</v>
      </c>
      <c r="E9" s="17" t="s">
        <v>22</v>
      </c>
      <c r="F9" s="20"/>
      <c r="G9" s="21"/>
      <c r="H9" s="22"/>
      <c r="I9" s="22"/>
      <c r="J9" s="22"/>
      <c r="K9" s="22"/>
      <c r="L9" s="20">
        <v>557.5</v>
      </c>
      <c r="M9" s="18">
        <v>27.47</v>
      </c>
    </row>
    <row r="10" spans="1:13" s="23" customFormat="1" ht="16.5" customHeight="1">
      <c r="A10" s="17"/>
      <c r="B10" s="18"/>
      <c r="C10" s="19"/>
      <c r="D10" s="17" t="s">
        <v>23</v>
      </c>
      <c r="E10" s="17" t="s">
        <v>20</v>
      </c>
      <c r="F10" s="20"/>
      <c r="G10" s="21"/>
      <c r="H10" s="22"/>
      <c r="I10" s="22"/>
      <c r="J10" s="22"/>
      <c r="K10" s="22"/>
      <c r="L10" s="17" t="s">
        <v>24</v>
      </c>
      <c r="M10" s="17"/>
    </row>
    <row r="11" spans="1:13" s="23" customFormat="1" ht="16.5" customHeight="1">
      <c r="A11" s="17">
        <v>4</v>
      </c>
      <c r="B11" s="18" t="s">
        <v>21</v>
      </c>
      <c r="C11" s="19">
        <v>6</v>
      </c>
      <c r="D11" s="17" t="s">
        <v>18</v>
      </c>
      <c r="E11" s="17" t="s">
        <v>22</v>
      </c>
      <c r="F11" s="20"/>
      <c r="G11" s="21"/>
      <c r="H11" s="22"/>
      <c r="I11" s="22"/>
      <c r="J11" s="22"/>
      <c r="K11" s="22"/>
      <c r="L11" s="20">
        <v>288.17</v>
      </c>
      <c r="M11" s="18">
        <v>22.18</v>
      </c>
    </row>
    <row r="12" spans="1:13" s="23" customFormat="1" ht="16.5" customHeight="1">
      <c r="A12" s="17"/>
      <c r="B12" s="18"/>
      <c r="C12" s="19"/>
      <c r="D12" s="17" t="s">
        <v>23</v>
      </c>
      <c r="E12" s="17" t="s">
        <v>20</v>
      </c>
      <c r="F12" s="20"/>
      <c r="G12" s="21"/>
      <c r="H12" s="22"/>
      <c r="I12" s="22"/>
      <c r="J12" s="22"/>
      <c r="K12" s="22"/>
      <c r="L12" s="17" t="s">
        <v>24</v>
      </c>
      <c r="M12" s="17"/>
    </row>
    <row r="13" spans="1:13" s="23" customFormat="1" ht="16.5" customHeight="1">
      <c r="A13" s="17">
        <v>5</v>
      </c>
      <c r="B13" s="18" t="s">
        <v>21</v>
      </c>
      <c r="C13" s="19">
        <v>7</v>
      </c>
      <c r="D13" s="17" t="s">
        <v>18</v>
      </c>
      <c r="E13" s="17" t="s">
        <v>22</v>
      </c>
      <c r="F13" s="20"/>
      <c r="G13" s="21"/>
      <c r="H13" s="22"/>
      <c r="I13" s="22"/>
      <c r="J13" s="22"/>
      <c r="K13" s="22"/>
      <c r="L13" s="20">
        <v>801.39</v>
      </c>
      <c r="M13" s="18">
        <v>40.68</v>
      </c>
    </row>
    <row r="14" spans="1:13" s="23" customFormat="1" ht="16.5" customHeight="1">
      <c r="A14" s="17"/>
      <c r="B14" s="18"/>
      <c r="C14" s="19"/>
      <c r="D14" s="17" t="s">
        <v>18</v>
      </c>
      <c r="E14" s="17" t="s">
        <v>20</v>
      </c>
      <c r="F14" s="20"/>
      <c r="G14" s="21"/>
      <c r="H14" s="22"/>
      <c r="I14" s="22"/>
      <c r="J14" s="22"/>
      <c r="K14" s="22"/>
      <c r="L14" s="22">
        <v>1352</v>
      </c>
      <c r="M14" s="18"/>
    </row>
    <row r="15" spans="1:13" s="23" customFormat="1" ht="16.5" customHeight="1">
      <c r="A15" s="17">
        <v>6</v>
      </c>
      <c r="B15" s="18" t="s">
        <v>21</v>
      </c>
      <c r="C15" s="19">
        <v>9</v>
      </c>
      <c r="D15" s="17" t="s">
        <v>18</v>
      </c>
      <c r="E15" s="17" t="s">
        <v>22</v>
      </c>
      <c r="F15" s="20"/>
      <c r="G15" s="21"/>
      <c r="H15" s="22"/>
      <c r="I15" s="22"/>
      <c r="J15" s="22"/>
      <c r="K15" s="22"/>
      <c r="L15" s="20">
        <v>345.18</v>
      </c>
      <c r="M15" s="18">
        <v>23.27</v>
      </c>
    </row>
    <row r="16" spans="1:13" s="23" customFormat="1" ht="16.5" customHeight="1">
      <c r="A16" s="17"/>
      <c r="B16" s="18"/>
      <c r="C16" s="19"/>
      <c r="D16" s="17" t="s">
        <v>18</v>
      </c>
      <c r="E16" s="17" t="s">
        <v>20</v>
      </c>
      <c r="F16" s="20"/>
      <c r="G16" s="21"/>
      <c r="H16" s="22"/>
      <c r="I16" s="22"/>
      <c r="J16" s="22"/>
      <c r="K16" s="22"/>
      <c r="L16" s="22">
        <v>1011</v>
      </c>
      <c r="M16" s="18"/>
    </row>
    <row r="17" spans="1:13" s="23" customFormat="1" ht="16.5" customHeight="1">
      <c r="A17" s="17">
        <v>7</v>
      </c>
      <c r="B17" s="18" t="s">
        <v>21</v>
      </c>
      <c r="C17" s="19">
        <v>12</v>
      </c>
      <c r="D17" s="17" t="s">
        <v>18</v>
      </c>
      <c r="E17" s="17" t="s">
        <v>22</v>
      </c>
      <c r="F17" s="20"/>
      <c r="G17" s="21"/>
      <c r="H17" s="22"/>
      <c r="I17" s="22"/>
      <c r="J17" s="22"/>
      <c r="K17" s="22"/>
      <c r="L17" s="20">
        <v>230.55</v>
      </c>
      <c r="M17" s="18">
        <v>22.06</v>
      </c>
    </row>
    <row r="18" spans="1:13" s="23" customFormat="1" ht="16.5" customHeight="1">
      <c r="A18" s="17"/>
      <c r="B18" s="18"/>
      <c r="C18" s="19"/>
      <c r="D18" s="17" t="s">
        <v>18</v>
      </c>
      <c r="E18" s="17" t="s">
        <v>20</v>
      </c>
      <c r="F18" s="20"/>
      <c r="G18" s="21"/>
      <c r="H18" s="22"/>
      <c r="I18" s="22"/>
      <c r="J18" s="22"/>
      <c r="K18" s="22"/>
      <c r="L18" s="22">
        <v>916</v>
      </c>
      <c r="M18" s="18"/>
    </row>
    <row r="19" spans="1:13" s="23" customFormat="1" ht="16.5" customHeight="1">
      <c r="A19" s="17">
        <v>8</v>
      </c>
      <c r="B19" s="18" t="s">
        <v>21</v>
      </c>
      <c r="C19" s="19">
        <v>13</v>
      </c>
      <c r="D19" s="17" t="s">
        <v>18</v>
      </c>
      <c r="E19" s="17" t="s">
        <v>22</v>
      </c>
      <c r="F19" s="20"/>
      <c r="G19" s="21"/>
      <c r="H19" s="22"/>
      <c r="I19" s="22"/>
      <c r="J19" s="22"/>
      <c r="K19" s="22"/>
      <c r="L19" s="20">
        <v>519.34</v>
      </c>
      <c r="M19" s="18">
        <v>28.65</v>
      </c>
    </row>
    <row r="20" spans="1:13" s="23" customFormat="1" ht="16.5" customHeight="1">
      <c r="A20" s="17"/>
      <c r="B20" s="18"/>
      <c r="C20" s="19"/>
      <c r="D20" s="17" t="s">
        <v>18</v>
      </c>
      <c r="E20" s="17" t="s">
        <v>20</v>
      </c>
      <c r="F20" s="20"/>
      <c r="G20" s="21"/>
      <c r="H20" s="22"/>
      <c r="I20" s="22"/>
      <c r="J20" s="22"/>
      <c r="K20" s="22"/>
      <c r="L20" s="22">
        <v>1494</v>
      </c>
      <c r="M20" s="18"/>
    </row>
    <row r="21" spans="1:13" s="23" customFormat="1" ht="16.5" customHeight="1">
      <c r="A21" s="17">
        <v>9</v>
      </c>
      <c r="B21" s="18" t="s">
        <v>21</v>
      </c>
      <c r="C21" s="19">
        <v>14</v>
      </c>
      <c r="D21" s="17" t="s">
        <v>18</v>
      </c>
      <c r="E21" s="17" t="s">
        <v>22</v>
      </c>
      <c r="F21" s="20"/>
      <c r="G21" s="21"/>
      <c r="H21" s="22"/>
      <c r="I21" s="22"/>
      <c r="J21" s="22"/>
      <c r="K21" s="22"/>
      <c r="L21" s="20">
        <f>177.77+208.43</f>
        <v>386.20000000000005</v>
      </c>
      <c r="M21" s="18">
        <f>15.93+15.51</f>
        <v>31.439999999999998</v>
      </c>
    </row>
    <row r="22" spans="1:13" s="23" customFormat="1" ht="16.5" customHeight="1">
      <c r="A22" s="17"/>
      <c r="B22" s="18"/>
      <c r="C22" s="19"/>
      <c r="D22" s="17" t="s">
        <v>18</v>
      </c>
      <c r="E22" s="17" t="s">
        <v>20</v>
      </c>
      <c r="F22" s="20"/>
      <c r="G22" s="21"/>
      <c r="H22" s="22"/>
      <c r="I22" s="22"/>
      <c r="J22" s="22"/>
      <c r="K22" s="22"/>
      <c r="L22" s="22">
        <v>830</v>
      </c>
      <c r="M22" s="18"/>
    </row>
    <row r="23" spans="1:13" s="23" customFormat="1" ht="16.5" customHeight="1">
      <c r="A23" s="17">
        <v>10</v>
      </c>
      <c r="B23" s="18" t="s">
        <v>21</v>
      </c>
      <c r="C23" s="19">
        <v>17</v>
      </c>
      <c r="D23" s="17" t="s">
        <v>24</v>
      </c>
      <c r="E23" s="17" t="s">
        <v>22</v>
      </c>
      <c r="F23" s="20"/>
      <c r="G23" s="21"/>
      <c r="H23" s="22"/>
      <c r="I23" s="22"/>
      <c r="J23" s="22"/>
      <c r="K23" s="22"/>
      <c r="L23" s="24" t="s">
        <v>24</v>
      </c>
      <c r="M23" s="24"/>
    </row>
    <row r="24" spans="1:13" s="23" customFormat="1" ht="16.5" customHeight="1">
      <c r="A24" s="17"/>
      <c r="B24" s="18"/>
      <c r="C24" s="19"/>
      <c r="D24" s="17" t="s">
        <v>18</v>
      </c>
      <c r="E24" s="17" t="s">
        <v>20</v>
      </c>
      <c r="F24" s="20"/>
      <c r="G24" s="21"/>
      <c r="H24" s="22"/>
      <c r="I24" s="22"/>
      <c r="J24" s="22"/>
      <c r="K24" s="22"/>
      <c r="L24" s="22">
        <v>1790</v>
      </c>
      <c r="M24" s="18"/>
    </row>
    <row r="25" spans="1:13" s="23" customFormat="1" ht="16.5" customHeight="1">
      <c r="A25" s="17">
        <v>11</v>
      </c>
      <c r="B25" s="18" t="s">
        <v>21</v>
      </c>
      <c r="C25" s="19">
        <v>19</v>
      </c>
      <c r="D25" s="17" t="s">
        <v>18</v>
      </c>
      <c r="E25" s="17" t="s">
        <v>22</v>
      </c>
      <c r="F25" s="20"/>
      <c r="G25" s="21"/>
      <c r="H25" s="22"/>
      <c r="I25" s="22"/>
      <c r="J25" s="22"/>
      <c r="K25" s="22"/>
      <c r="L25" s="20">
        <v>549.89</v>
      </c>
      <c r="M25" s="18">
        <v>28.58</v>
      </c>
    </row>
    <row r="26" spans="1:13" s="23" customFormat="1" ht="16.5" customHeight="1">
      <c r="A26" s="17"/>
      <c r="B26" s="18"/>
      <c r="C26" s="19"/>
      <c r="D26" s="17" t="s">
        <v>18</v>
      </c>
      <c r="E26" s="17" t="s">
        <v>20</v>
      </c>
      <c r="F26" s="20"/>
      <c r="G26" s="21"/>
      <c r="H26" s="22"/>
      <c r="I26" s="22"/>
      <c r="J26" s="22"/>
      <c r="K26" s="22"/>
      <c r="L26" s="22">
        <v>1092</v>
      </c>
      <c r="M26" s="18"/>
    </row>
    <row r="27" spans="1:13" s="23" customFormat="1" ht="16.5" customHeight="1">
      <c r="A27" s="17">
        <v>12</v>
      </c>
      <c r="B27" s="18" t="s">
        <v>21</v>
      </c>
      <c r="C27" s="19">
        <v>27</v>
      </c>
      <c r="D27" s="17" t="s">
        <v>18</v>
      </c>
      <c r="E27" s="17" t="s">
        <v>22</v>
      </c>
      <c r="F27" s="20"/>
      <c r="G27" s="21"/>
      <c r="H27" s="22"/>
      <c r="I27" s="22"/>
      <c r="J27" s="22"/>
      <c r="K27" s="22"/>
      <c r="L27" s="20">
        <v>481.73</v>
      </c>
      <c r="M27" s="18">
        <v>25.23</v>
      </c>
    </row>
    <row r="28" spans="1:13" s="23" customFormat="1" ht="16.5" customHeight="1">
      <c r="A28" s="17"/>
      <c r="B28" s="18"/>
      <c r="C28" s="19"/>
      <c r="D28" s="17" t="s">
        <v>23</v>
      </c>
      <c r="E28" s="17" t="s">
        <v>20</v>
      </c>
      <c r="F28" s="20"/>
      <c r="G28" s="21"/>
      <c r="H28" s="22"/>
      <c r="I28" s="22"/>
      <c r="J28" s="22"/>
      <c r="K28" s="22"/>
      <c r="L28" s="17" t="s">
        <v>24</v>
      </c>
      <c r="M28" s="17"/>
    </row>
    <row r="29" spans="1:16" s="23" customFormat="1" ht="16.5" customHeight="1">
      <c r="A29" s="17">
        <v>13</v>
      </c>
      <c r="B29" s="25" t="s">
        <v>25</v>
      </c>
      <c r="C29" s="26">
        <v>6</v>
      </c>
      <c r="D29" s="17" t="s">
        <v>18</v>
      </c>
      <c r="E29" s="17" t="s">
        <v>22</v>
      </c>
      <c r="F29" s="20">
        <v>3.55</v>
      </c>
      <c r="G29" s="21">
        <v>0.023</v>
      </c>
      <c r="H29" s="22">
        <v>2068.6</v>
      </c>
      <c r="I29" s="22">
        <f>G29*H29</f>
        <v>47.577799999999996</v>
      </c>
      <c r="J29" s="22">
        <v>0</v>
      </c>
      <c r="K29" s="22">
        <v>117.59</v>
      </c>
      <c r="L29" s="22">
        <f>234.4+233.44+233.92</f>
        <v>701.76</v>
      </c>
      <c r="M29" s="27">
        <f>17.18+18.58+17.88</f>
        <v>53.64</v>
      </c>
      <c r="O29" s="28"/>
      <c r="P29" s="29"/>
    </row>
    <row r="30" spans="1:16" s="23" customFormat="1" ht="16.5" customHeight="1">
      <c r="A30" s="17"/>
      <c r="B30" s="25"/>
      <c r="C30" s="26"/>
      <c r="D30" s="17" t="s">
        <v>18</v>
      </c>
      <c r="E30" s="17" t="s">
        <v>20</v>
      </c>
      <c r="F30" s="20">
        <v>5.71</v>
      </c>
      <c r="G30" s="21">
        <v>0.023</v>
      </c>
      <c r="H30" s="20"/>
      <c r="I30" s="22">
        <f>G30*H29</f>
        <v>47.577799999999996</v>
      </c>
      <c r="J30" s="22"/>
      <c r="K30" s="22">
        <v>18.03</v>
      </c>
      <c r="L30" s="20">
        <v>1685.02</v>
      </c>
      <c r="M30" s="18"/>
      <c r="O30" s="30"/>
      <c r="P30" s="30"/>
    </row>
    <row r="31" spans="1:13" s="23" customFormat="1" ht="16.5" customHeight="1">
      <c r="A31" s="17">
        <v>14</v>
      </c>
      <c r="B31" s="18" t="s">
        <v>26</v>
      </c>
      <c r="C31" s="19">
        <v>10</v>
      </c>
      <c r="D31" s="17" t="s">
        <v>18</v>
      </c>
      <c r="E31" s="17" t="s">
        <v>19</v>
      </c>
      <c r="F31" s="20"/>
      <c r="G31" s="21">
        <v>0.027</v>
      </c>
      <c r="H31" s="22">
        <v>827.4</v>
      </c>
      <c r="I31" s="22">
        <f>G31*H31</f>
        <v>22.3398</v>
      </c>
      <c r="J31" s="22"/>
      <c r="K31" s="22"/>
      <c r="L31" s="20">
        <f>165.16+178.13</f>
        <v>343.28999999999996</v>
      </c>
      <c r="M31" s="18">
        <f>14.66+14.87</f>
        <v>29.53</v>
      </c>
    </row>
    <row r="32" spans="1:13" s="23" customFormat="1" ht="16.5" customHeight="1">
      <c r="A32" s="17"/>
      <c r="B32" s="18"/>
      <c r="C32" s="19"/>
      <c r="D32" s="17" t="s">
        <v>18</v>
      </c>
      <c r="E32" s="17" t="s">
        <v>20</v>
      </c>
      <c r="F32" s="20"/>
      <c r="G32" s="21">
        <v>0.027</v>
      </c>
      <c r="H32" s="22"/>
      <c r="I32" s="22">
        <f>G32*H31</f>
        <v>22.3398</v>
      </c>
      <c r="J32" s="22"/>
      <c r="K32" s="22"/>
      <c r="L32" s="20">
        <v>975.4</v>
      </c>
      <c r="M32" s="18"/>
    </row>
    <row r="33" spans="1:13" s="23" customFormat="1" ht="16.5" customHeight="1">
      <c r="A33" s="17">
        <v>15</v>
      </c>
      <c r="B33" s="18" t="s">
        <v>25</v>
      </c>
      <c r="C33" s="19">
        <v>26</v>
      </c>
      <c r="D33" s="17" t="s">
        <v>18</v>
      </c>
      <c r="E33" s="17" t="s">
        <v>22</v>
      </c>
      <c r="F33" s="20"/>
      <c r="G33" s="21"/>
      <c r="H33" s="22"/>
      <c r="I33" s="22"/>
      <c r="J33" s="22"/>
      <c r="K33" s="22"/>
      <c r="L33" s="20">
        <f>141.54+173.82</f>
        <v>315.36</v>
      </c>
      <c r="M33" s="18">
        <f>11.3+13.57</f>
        <v>24.87</v>
      </c>
    </row>
    <row r="34" spans="1:13" s="23" customFormat="1" ht="16.5" customHeight="1">
      <c r="A34" s="17"/>
      <c r="B34" s="18"/>
      <c r="C34" s="19"/>
      <c r="D34" s="17" t="s">
        <v>18</v>
      </c>
      <c r="E34" s="17" t="s">
        <v>20</v>
      </c>
      <c r="F34" s="20"/>
      <c r="G34" s="21">
        <v>0.027</v>
      </c>
      <c r="H34" s="22"/>
      <c r="I34" s="22">
        <f>G34*H33</f>
        <v>0</v>
      </c>
      <c r="J34" s="22"/>
      <c r="K34" s="22"/>
      <c r="L34" s="20">
        <v>917</v>
      </c>
      <c r="M34" s="18"/>
    </row>
    <row r="35" spans="1:13" s="23" customFormat="1" ht="16.5" customHeight="1">
      <c r="A35" s="17">
        <v>16</v>
      </c>
      <c r="B35" s="18" t="s">
        <v>25</v>
      </c>
      <c r="C35" s="19" t="s">
        <v>27</v>
      </c>
      <c r="D35" s="17" t="s">
        <v>18</v>
      </c>
      <c r="E35" s="17" t="s">
        <v>22</v>
      </c>
      <c r="F35" s="20">
        <v>7.5</v>
      </c>
      <c r="G35" s="21"/>
      <c r="H35" s="22"/>
      <c r="I35" s="22"/>
      <c r="J35" s="22">
        <v>0</v>
      </c>
      <c r="K35" s="22">
        <v>18.03</v>
      </c>
      <c r="L35" s="20">
        <v>143.15</v>
      </c>
      <c r="M35" s="18">
        <v>12.1</v>
      </c>
    </row>
    <row r="36" spans="1:13" s="23" customFormat="1" ht="16.5" customHeight="1">
      <c r="A36" s="17"/>
      <c r="B36" s="18"/>
      <c r="C36" s="19"/>
      <c r="D36" s="17" t="s">
        <v>23</v>
      </c>
      <c r="E36" s="17" t="s">
        <v>20</v>
      </c>
      <c r="F36" s="20"/>
      <c r="G36" s="21"/>
      <c r="H36" s="22"/>
      <c r="I36" s="22"/>
      <c r="J36" s="22"/>
      <c r="K36" s="22"/>
      <c r="L36" s="17" t="s">
        <v>24</v>
      </c>
      <c r="M36" s="17"/>
    </row>
    <row r="37" spans="1:13" s="23" customFormat="1" ht="16.5" customHeight="1">
      <c r="A37" s="17">
        <v>17</v>
      </c>
      <c r="B37" s="18" t="s">
        <v>28</v>
      </c>
      <c r="C37" s="19" t="s">
        <v>29</v>
      </c>
      <c r="D37" s="17" t="s">
        <v>18</v>
      </c>
      <c r="E37" s="17" t="s">
        <v>22</v>
      </c>
      <c r="F37" s="20"/>
      <c r="G37" s="21"/>
      <c r="H37" s="22"/>
      <c r="I37" s="22"/>
      <c r="J37" s="22"/>
      <c r="K37" s="22"/>
      <c r="L37" s="20">
        <v>236.38</v>
      </c>
      <c r="M37" s="18">
        <v>16.54</v>
      </c>
    </row>
    <row r="38" spans="1:13" s="23" customFormat="1" ht="16.5" customHeight="1">
      <c r="A38" s="17"/>
      <c r="B38" s="18"/>
      <c r="C38" s="19"/>
      <c r="D38" s="17" t="s">
        <v>18</v>
      </c>
      <c r="E38" s="17" t="s">
        <v>20</v>
      </c>
      <c r="F38" s="20"/>
      <c r="G38" s="21"/>
      <c r="H38" s="22"/>
      <c r="I38" s="22"/>
      <c r="J38" s="22"/>
      <c r="K38" s="22"/>
      <c r="L38" s="31">
        <v>460</v>
      </c>
      <c r="M38" s="18"/>
    </row>
    <row r="39" spans="1:13" s="23" customFormat="1" ht="16.5" customHeight="1">
      <c r="A39" s="17">
        <v>18</v>
      </c>
      <c r="B39" s="18" t="s">
        <v>28</v>
      </c>
      <c r="C39" s="19">
        <v>57</v>
      </c>
      <c r="D39" s="17" t="s">
        <v>18</v>
      </c>
      <c r="E39" s="17" t="s">
        <v>22</v>
      </c>
      <c r="F39" s="20"/>
      <c r="G39" s="21"/>
      <c r="H39" s="22"/>
      <c r="I39" s="22"/>
      <c r="J39" s="22"/>
      <c r="K39" s="22"/>
      <c r="L39" s="20">
        <v>127.87</v>
      </c>
      <c r="M39" s="18">
        <v>6.44</v>
      </c>
    </row>
    <row r="40" spans="1:13" s="23" customFormat="1" ht="16.5" customHeight="1">
      <c r="A40" s="17"/>
      <c r="B40" s="18"/>
      <c r="C40" s="19"/>
      <c r="D40" s="17" t="s">
        <v>18</v>
      </c>
      <c r="E40" s="17" t="s">
        <v>20</v>
      </c>
      <c r="F40" s="20"/>
      <c r="G40" s="21"/>
      <c r="H40" s="22"/>
      <c r="I40" s="22"/>
      <c r="J40" s="22"/>
      <c r="K40" s="22"/>
      <c r="L40" s="31">
        <v>275</v>
      </c>
      <c r="M40" s="18"/>
    </row>
    <row r="41" spans="1:13" s="23" customFormat="1" ht="16.5" customHeight="1">
      <c r="A41" s="17">
        <v>19</v>
      </c>
      <c r="B41" s="18" t="s">
        <v>28</v>
      </c>
      <c r="C41" s="19" t="s">
        <v>30</v>
      </c>
      <c r="D41" s="17" t="s">
        <v>18</v>
      </c>
      <c r="E41" s="17" t="s">
        <v>22</v>
      </c>
      <c r="F41" s="20"/>
      <c r="G41" s="21"/>
      <c r="H41" s="22"/>
      <c r="I41" s="22"/>
      <c r="J41" s="22"/>
      <c r="K41" s="22"/>
      <c r="L41" s="20">
        <v>197</v>
      </c>
      <c r="M41" s="18">
        <v>11.06</v>
      </c>
    </row>
    <row r="42" spans="1:13" s="23" customFormat="1" ht="16.5" customHeight="1">
      <c r="A42" s="17"/>
      <c r="B42" s="18"/>
      <c r="C42" s="19"/>
      <c r="D42" s="17" t="s">
        <v>23</v>
      </c>
      <c r="E42" s="17" t="s">
        <v>20</v>
      </c>
      <c r="F42" s="20"/>
      <c r="G42" s="21"/>
      <c r="H42" s="22"/>
      <c r="I42" s="22"/>
      <c r="J42" s="22"/>
      <c r="K42" s="22"/>
      <c r="L42" s="17" t="s">
        <v>24</v>
      </c>
      <c r="M42" s="17"/>
    </row>
    <row r="43" spans="1:13" s="23" customFormat="1" ht="16.5" customHeight="1">
      <c r="A43" s="17">
        <v>20</v>
      </c>
      <c r="B43" s="18" t="s">
        <v>28</v>
      </c>
      <c r="C43" s="19">
        <v>63</v>
      </c>
      <c r="D43" s="17" t="s">
        <v>18</v>
      </c>
      <c r="E43" s="17" t="s">
        <v>22</v>
      </c>
      <c r="F43" s="20"/>
      <c r="G43" s="21"/>
      <c r="H43" s="22"/>
      <c r="I43" s="22"/>
      <c r="J43" s="22"/>
      <c r="K43" s="22"/>
      <c r="L43" s="20">
        <v>160.96</v>
      </c>
      <c r="M43" s="18">
        <v>13.79</v>
      </c>
    </row>
    <row r="44" spans="1:13" s="23" customFormat="1" ht="16.5" customHeight="1">
      <c r="A44" s="17"/>
      <c r="B44" s="18"/>
      <c r="C44" s="19"/>
      <c r="D44" s="17" t="s">
        <v>18</v>
      </c>
      <c r="E44" s="17" t="s">
        <v>20</v>
      </c>
      <c r="F44" s="20"/>
      <c r="G44" s="21"/>
      <c r="H44" s="22"/>
      <c r="I44" s="22"/>
      <c r="J44" s="22"/>
      <c r="K44" s="22"/>
      <c r="L44" s="22">
        <v>413</v>
      </c>
      <c r="M44" s="18"/>
    </row>
    <row r="45" spans="1:13" s="23" customFormat="1" ht="16.5" customHeight="1">
      <c r="A45" s="17">
        <v>21</v>
      </c>
      <c r="B45" s="18" t="s">
        <v>28</v>
      </c>
      <c r="C45" s="19">
        <v>65</v>
      </c>
      <c r="D45" s="17" t="s">
        <v>18</v>
      </c>
      <c r="E45" s="17" t="s">
        <v>22</v>
      </c>
      <c r="F45" s="20"/>
      <c r="G45" s="21"/>
      <c r="H45" s="22"/>
      <c r="I45" s="22"/>
      <c r="J45" s="22"/>
      <c r="K45" s="22"/>
      <c r="L45" s="20">
        <v>211.3</v>
      </c>
      <c r="M45" s="18">
        <v>15.72</v>
      </c>
    </row>
    <row r="46" spans="1:13" s="23" customFormat="1" ht="16.5" customHeight="1">
      <c r="A46" s="17"/>
      <c r="B46" s="18"/>
      <c r="C46" s="19"/>
      <c r="D46" s="17" t="s">
        <v>23</v>
      </c>
      <c r="E46" s="17" t="s">
        <v>20</v>
      </c>
      <c r="F46" s="20"/>
      <c r="G46" s="21"/>
      <c r="H46" s="22"/>
      <c r="I46" s="22"/>
      <c r="J46" s="22"/>
      <c r="K46" s="22"/>
      <c r="L46" s="17" t="s">
        <v>24</v>
      </c>
      <c r="M46" s="17"/>
    </row>
    <row r="47" spans="1:13" s="23" customFormat="1" ht="16.5" customHeight="1">
      <c r="A47" s="17">
        <v>22</v>
      </c>
      <c r="B47" s="18" t="s">
        <v>31</v>
      </c>
      <c r="C47" s="19">
        <v>39</v>
      </c>
      <c r="D47" s="17" t="s">
        <v>18</v>
      </c>
      <c r="E47" s="17" t="s">
        <v>19</v>
      </c>
      <c r="F47" s="20">
        <v>3.55</v>
      </c>
      <c r="G47" s="21">
        <v>0.028</v>
      </c>
      <c r="H47" s="22">
        <v>1945.9</v>
      </c>
      <c r="I47" s="22">
        <f>G47*H47</f>
        <v>54.485200000000006</v>
      </c>
      <c r="J47" s="22">
        <v>0</v>
      </c>
      <c r="K47" s="22">
        <v>117.59</v>
      </c>
      <c r="L47" s="20">
        <v>540.32</v>
      </c>
      <c r="M47" s="18">
        <v>38.38</v>
      </c>
    </row>
    <row r="48" spans="1:13" s="23" customFormat="1" ht="16.5" customHeight="1">
      <c r="A48" s="17"/>
      <c r="B48" s="18"/>
      <c r="C48" s="19"/>
      <c r="D48" s="17" t="s">
        <v>18</v>
      </c>
      <c r="E48" s="17" t="s">
        <v>20</v>
      </c>
      <c r="F48" s="20">
        <v>5.71</v>
      </c>
      <c r="G48" s="21">
        <v>0.028</v>
      </c>
      <c r="H48" s="22"/>
      <c r="I48" s="22">
        <f>G48*H47</f>
        <v>54.485200000000006</v>
      </c>
      <c r="J48" s="22"/>
      <c r="K48" s="22">
        <v>18.03</v>
      </c>
      <c r="L48" s="20">
        <v>1652.4</v>
      </c>
      <c r="M48" s="18"/>
    </row>
    <row r="49" spans="1:13" s="23" customFormat="1" ht="16.5" customHeight="1">
      <c r="A49" s="17">
        <v>23</v>
      </c>
      <c r="B49" s="18" t="s">
        <v>31</v>
      </c>
      <c r="C49" s="19">
        <v>41</v>
      </c>
      <c r="D49" s="17" t="s">
        <v>18</v>
      </c>
      <c r="E49" s="17" t="s">
        <v>19</v>
      </c>
      <c r="F49" s="20">
        <v>3.55</v>
      </c>
      <c r="G49" s="21">
        <v>0.028</v>
      </c>
      <c r="H49" s="22">
        <v>1945.9</v>
      </c>
      <c r="I49" s="22">
        <f>G49*H49</f>
        <v>54.485200000000006</v>
      </c>
      <c r="J49" s="22">
        <v>0</v>
      </c>
      <c r="K49" s="22">
        <v>117.59</v>
      </c>
      <c r="L49" s="20">
        <v>689.03</v>
      </c>
      <c r="M49" s="18">
        <v>46.38</v>
      </c>
    </row>
    <row r="50" spans="1:13" s="23" customFormat="1" ht="16.5" customHeight="1">
      <c r="A50" s="17"/>
      <c r="B50" s="18"/>
      <c r="C50" s="19"/>
      <c r="D50" s="17" t="s">
        <v>24</v>
      </c>
      <c r="E50" s="17" t="s">
        <v>20</v>
      </c>
      <c r="F50" s="20">
        <v>5.71</v>
      </c>
      <c r="G50" s="21">
        <v>0.028</v>
      </c>
      <c r="H50" s="22"/>
      <c r="I50" s="22">
        <f>G50*H49</f>
        <v>54.485200000000006</v>
      </c>
      <c r="J50" s="22"/>
      <c r="K50" s="22">
        <v>18.03</v>
      </c>
      <c r="L50" s="17" t="s">
        <v>24</v>
      </c>
      <c r="M50" s="17"/>
    </row>
    <row r="51" spans="1:13" s="23" customFormat="1" ht="16.5" customHeight="1">
      <c r="A51" s="17">
        <v>24</v>
      </c>
      <c r="B51" s="18" t="s">
        <v>32</v>
      </c>
      <c r="C51" s="19">
        <v>20</v>
      </c>
      <c r="D51" s="17" t="s">
        <v>18</v>
      </c>
      <c r="E51" s="17" t="s">
        <v>19</v>
      </c>
      <c r="F51" s="20">
        <v>3.55</v>
      </c>
      <c r="G51" s="21">
        <v>0.026</v>
      </c>
      <c r="H51" s="22">
        <v>287.16</v>
      </c>
      <c r="I51" s="22">
        <f>G51*H51</f>
        <v>7.46616</v>
      </c>
      <c r="J51" s="22">
        <v>0</v>
      </c>
      <c r="K51" s="22">
        <v>117.59</v>
      </c>
      <c r="L51" s="20">
        <v>190.27</v>
      </c>
      <c r="M51" s="18">
        <v>13.02</v>
      </c>
    </row>
    <row r="52" spans="1:13" s="23" customFormat="1" ht="16.5" customHeight="1">
      <c r="A52" s="17"/>
      <c r="B52" s="18"/>
      <c r="C52" s="19"/>
      <c r="D52" s="17" t="s">
        <v>18</v>
      </c>
      <c r="E52" s="17" t="s">
        <v>20</v>
      </c>
      <c r="F52" s="20">
        <v>5.71</v>
      </c>
      <c r="G52" s="21">
        <v>0.026</v>
      </c>
      <c r="H52" s="22"/>
      <c r="I52" s="22">
        <f>G52*H51</f>
        <v>7.46616</v>
      </c>
      <c r="J52" s="22"/>
      <c r="K52" s="22">
        <v>18.03</v>
      </c>
      <c r="L52" s="20">
        <v>284.98</v>
      </c>
      <c r="M52" s="18"/>
    </row>
    <row r="53" spans="1:13" s="23" customFormat="1" ht="16.5" customHeight="1">
      <c r="A53" s="17">
        <v>25</v>
      </c>
      <c r="B53" s="18" t="s">
        <v>33</v>
      </c>
      <c r="C53" s="19">
        <v>22</v>
      </c>
      <c r="D53" s="17" t="s">
        <v>18</v>
      </c>
      <c r="E53" s="17" t="s">
        <v>19</v>
      </c>
      <c r="F53" s="20">
        <v>3.55</v>
      </c>
      <c r="G53" s="21">
        <v>0.028</v>
      </c>
      <c r="H53" s="22">
        <v>287.6</v>
      </c>
      <c r="I53" s="22">
        <f>G53*H53</f>
        <v>8.052800000000001</v>
      </c>
      <c r="J53" s="22">
        <v>0</v>
      </c>
      <c r="K53" s="22">
        <v>117.59</v>
      </c>
      <c r="L53" s="20">
        <v>390.67</v>
      </c>
      <c r="M53" s="18">
        <v>18.72</v>
      </c>
    </row>
    <row r="54" spans="1:13" s="23" customFormat="1" ht="16.5" customHeight="1">
      <c r="A54" s="17"/>
      <c r="B54" s="18"/>
      <c r="C54" s="19"/>
      <c r="D54" s="17" t="s">
        <v>23</v>
      </c>
      <c r="E54" s="17" t="s">
        <v>20</v>
      </c>
      <c r="F54" s="20">
        <v>5.71</v>
      </c>
      <c r="G54" s="21">
        <v>0.028</v>
      </c>
      <c r="H54" s="22"/>
      <c r="I54" s="22">
        <f>G54*H53</f>
        <v>8.052800000000001</v>
      </c>
      <c r="J54" s="22"/>
      <c r="K54" s="22">
        <v>18.03</v>
      </c>
      <c r="L54" s="17" t="s">
        <v>24</v>
      </c>
      <c r="M54" s="17"/>
    </row>
    <row r="55" spans="1:13" s="23" customFormat="1" ht="16.5" customHeight="1">
      <c r="A55" s="17">
        <v>26</v>
      </c>
      <c r="B55" s="18" t="s">
        <v>33</v>
      </c>
      <c r="C55" s="19">
        <v>24</v>
      </c>
      <c r="D55" s="17" t="s">
        <v>18</v>
      </c>
      <c r="E55" s="17" t="s">
        <v>19</v>
      </c>
      <c r="F55" s="20">
        <v>3.55</v>
      </c>
      <c r="G55" s="21">
        <v>0.028</v>
      </c>
      <c r="H55" s="22">
        <v>287.6</v>
      </c>
      <c r="I55" s="22">
        <f>G55*H55</f>
        <v>8.052800000000001</v>
      </c>
      <c r="J55" s="22">
        <v>0</v>
      </c>
      <c r="K55" s="22">
        <v>117.59</v>
      </c>
      <c r="L55" s="20">
        <v>99.19</v>
      </c>
      <c r="M55" s="18">
        <v>8.66</v>
      </c>
    </row>
    <row r="56" spans="1:13" s="23" customFormat="1" ht="16.5" customHeight="1">
      <c r="A56" s="17"/>
      <c r="B56" s="18"/>
      <c r="C56" s="19"/>
      <c r="D56" s="17" t="s">
        <v>18</v>
      </c>
      <c r="E56" s="17" t="s">
        <v>20</v>
      </c>
      <c r="F56" s="20">
        <v>5.71</v>
      </c>
      <c r="G56" s="21">
        <v>0.028</v>
      </c>
      <c r="H56" s="22"/>
      <c r="I56" s="22">
        <f>G56*H55</f>
        <v>8.052800000000001</v>
      </c>
      <c r="J56" s="22"/>
      <c r="K56" s="22">
        <v>18.03</v>
      </c>
      <c r="L56" s="20">
        <v>275.8</v>
      </c>
      <c r="M56" s="18"/>
    </row>
    <row r="57" spans="1:13" s="23" customFormat="1" ht="16.5" customHeight="1">
      <c r="A57" s="17">
        <v>27</v>
      </c>
      <c r="B57" s="18" t="s">
        <v>34</v>
      </c>
      <c r="C57" s="19">
        <v>5</v>
      </c>
      <c r="D57" s="17" t="s">
        <v>18</v>
      </c>
      <c r="E57" s="17" t="s">
        <v>22</v>
      </c>
      <c r="F57" s="20"/>
      <c r="G57" s="21"/>
      <c r="H57" s="22"/>
      <c r="I57" s="22"/>
      <c r="J57" s="22"/>
      <c r="K57" s="22"/>
      <c r="L57" s="32">
        <v>269.3</v>
      </c>
      <c r="M57" s="33">
        <v>20.49</v>
      </c>
    </row>
    <row r="58" spans="1:13" s="23" customFormat="1" ht="16.5" customHeight="1">
      <c r="A58" s="17"/>
      <c r="B58" s="18"/>
      <c r="C58" s="19"/>
      <c r="D58" s="17" t="s">
        <v>18</v>
      </c>
      <c r="E58" s="17" t="s">
        <v>20</v>
      </c>
      <c r="F58" s="20"/>
      <c r="G58" s="21"/>
      <c r="H58" s="22"/>
      <c r="I58" s="22"/>
      <c r="J58" s="22"/>
      <c r="K58" s="34"/>
      <c r="L58" s="18">
        <v>665</v>
      </c>
      <c r="M58" s="18"/>
    </row>
    <row r="59" spans="1:13" s="23" customFormat="1" ht="16.5" customHeight="1">
      <c r="A59" s="17">
        <v>28</v>
      </c>
      <c r="B59" s="18" t="s">
        <v>34</v>
      </c>
      <c r="C59" s="19">
        <v>31</v>
      </c>
      <c r="D59" s="17" t="s">
        <v>18</v>
      </c>
      <c r="E59" s="17" t="s">
        <v>19</v>
      </c>
      <c r="F59" s="20">
        <v>3.55</v>
      </c>
      <c r="G59" s="21">
        <v>0.022</v>
      </c>
      <c r="H59" s="22">
        <v>1887.87</v>
      </c>
      <c r="I59" s="22">
        <f>G59*H59</f>
        <v>41.533139999999996</v>
      </c>
      <c r="J59" s="22">
        <v>0</v>
      </c>
      <c r="K59" s="22">
        <v>117.59</v>
      </c>
      <c r="L59" s="35">
        <v>177.33</v>
      </c>
      <c r="M59" s="36">
        <v>18.16</v>
      </c>
    </row>
    <row r="60" spans="1:13" s="23" customFormat="1" ht="16.5" customHeight="1">
      <c r="A60" s="17"/>
      <c r="B60" s="18"/>
      <c r="C60" s="19"/>
      <c r="D60" s="17" t="s">
        <v>24</v>
      </c>
      <c r="E60" s="17" t="s">
        <v>20</v>
      </c>
      <c r="F60" s="20">
        <v>5.71</v>
      </c>
      <c r="G60" s="21">
        <v>0.022</v>
      </c>
      <c r="H60" s="22"/>
      <c r="I60" s="22">
        <f>G60*H59</f>
        <v>41.533139999999996</v>
      </c>
      <c r="J60" s="22"/>
      <c r="K60" s="22">
        <v>18.03</v>
      </c>
      <c r="L60" s="17" t="s">
        <v>24</v>
      </c>
      <c r="M60" s="17"/>
    </row>
    <row r="61" spans="1:13" s="23" customFormat="1" ht="16.5" customHeight="1">
      <c r="A61" s="17">
        <v>29</v>
      </c>
      <c r="B61" s="18" t="s">
        <v>34</v>
      </c>
      <c r="C61" s="19">
        <v>39</v>
      </c>
      <c r="D61" s="17" t="s">
        <v>18</v>
      </c>
      <c r="E61" s="17" t="s">
        <v>19</v>
      </c>
      <c r="F61" s="20">
        <v>3.14</v>
      </c>
      <c r="G61" s="21">
        <v>0.044</v>
      </c>
      <c r="H61" s="22">
        <v>290.4</v>
      </c>
      <c r="I61" s="22">
        <f>G61*H61</f>
        <v>12.777599999999998</v>
      </c>
      <c r="J61" s="22">
        <v>0</v>
      </c>
      <c r="K61" s="22">
        <v>117.59</v>
      </c>
      <c r="L61" s="20">
        <v>338.69</v>
      </c>
      <c r="M61" s="18">
        <v>26.43</v>
      </c>
    </row>
    <row r="62" spans="1:13" s="23" customFormat="1" ht="16.5" customHeight="1">
      <c r="A62" s="17"/>
      <c r="B62" s="18"/>
      <c r="C62" s="19"/>
      <c r="D62" s="17" t="s">
        <v>24</v>
      </c>
      <c r="E62" s="17" t="s">
        <v>20</v>
      </c>
      <c r="F62" s="20">
        <v>5.36</v>
      </c>
      <c r="G62" s="21">
        <v>0.044</v>
      </c>
      <c r="H62" s="22"/>
      <c r="I62" s="22">
        <f>G62*H61</f>
        <v>12.777599999999998</v>
      </c>
      <c r="J62" s="22"/>
      <c r="K62" s="22">
        <v>18.03</v>
      </c>
      <c r="L62" s="17" t="s">
        <v>24</v>
      </c>
      <c r="M62" s="17"/>
    </row>
    <row r="63" spans="1:13" s="23" customFormat="1" ht="16.5" customHeight="1">
      <c r="A63" s="17">
        <v>30</v>
      </c>
      <c r="B63" s="18" t="s">
        <v>34</v>
      </c>
      <c r="C63" s="19" t="s">
        <v>35</v>
      </c>
      <c r="D63" s="17" t="s">
        <v>18</v>
      </c>
      <c r="E63" s="17" t="s">
        <v>19</v>
      </c>
      <c r="F63" s="20">
        <v>3.55</v>
      </c>
      <c r="G63" s="21">
        <v>0.022</v>
      </c>
      <c r="H63" s="22">
        <v>1887.87</v>
      </c>
      <c r="I63" s="22">
        <f>G63*H63</f>
        <v>41.533139999999996</v>
      </c>
      <c r="J63" s="22">
        <v>0</v>
      </c>
      <c r="K63" s="22">
        <v>117.59</v>
      </c>
      <c r="L63" s="22">
        <v>1754.88</v>
      </c>
      <c r="M63" s="18">
        <v>85.38</v>
      </c>
    </row>
    <row r="64" spans="1:13" s="23" customFormat="1" ht="16.5" customHeight="1">
      <c r="A64" s="17"/>
      <c r="B64" s="18"/>
      <c r="C64" s="19"/>
      <c r="D64" s="17" t="s">
        <v>18</v>
      </c>
      <c r="E64" s="17" t="s">
        <v>20</v>
      </c>
      <c r="F64" s="20">
        <v>5.71</v>
      </c>
      <c r="G64" s="21">
        <v>0.022</v>
      </c>
      <c r="H64" s="22"/>
      <c r="I64" s="22">
        <f>G64*H63</f>
        <v>41.533139999999996</v>
      </c>
      <c r="J64" s="22"/>
      <c r="K64" s="22">
        <v>18.03</v>
      </c>
      <c r="L64" s="22">
        <v>1401.31</v>
      </c>
      <c r="M64" s="18"/>
    </row>
    <row r="65" spans="1:13" s="23" customFormat="1" ht="16.5" customHeight="1">
      <c r="A65" s="17">
        <v>31</v>
      </c>
      <c r="B65" s="18" t="s">
        <v>34</v>
      </c>
      <c r="C65" s="19">
        <v>43</v>
      </c>
      <c r="D65" s="17" t="s">
        <v>18</v>
      </c>
      <c r="E65" s="17" t="s">
        <v>19</v>
      </c>
      <c r="F65" s="20">
        <v>3.14</v>
      </c>
      <c r="G65" s="21">
        <v>0.043</v>
      </c>
      <c r="H65" s="22">
        <v>287.7</v>
      </c>
      <c r="I65" s="22">
        <f>G65*H65</f>
        <v>12.371099999999998</v>
      </c>
      <c r="J65" s="22">
        <v>0</v>
      </c>
      <c r="K65" s="22">
        <v>117.59</v>
      </c>
      <c r="L65" s="20">
        <v>181.55</v>
      </c>
      <c r="M65" s="18">
        <v>13.65</v>
      </c>
    </row>
    <row r="66" spans="1:13" s="23" customFormat="1" ht="16.5" customHeight="1">
      <c r="A66" s="17"/>
      <c r="B66" s="18"/>
      <c r="C66" s="19"/>
      <c r="D66" s="17" t="s">
        <v>18</v>
      </c>
      <c r="E66" s="17" t="s">
        <v>20</v>
      </c>
      <c r="F66" s="20">
        <v>5.36</v>
      </c>
      <c r="G66" s="21">
        <v>0.043</v>
      </c>
      <c r="H66" s="22"/>
      <c r="I66" s="22">
        <f>G66*H65</f>
        <v>12.371099999999998</v>
      </c>
      <c r="J66" s="22"/>
      <c r="K66" s="22">
        <v>18.03</v>
      </c>
      <c r="L66" s="32">
        <v>395.73</v>
      </c>
      <c r="M66" s="18"/>
    </row>
    <row r="67" spans="1:13" s="23" customFormat="1" ht="16.5" customHeight="1">
      <c r="A67" s="17">
        <v>32</v>
      </c>
      <c r="B67" s="18" t="s">
        <v>34</v>
      </c>
      <c r="C67" s="19">
        <v>45</v>
      </c>
      <c r="D67" s="17" t="s">
        <v>18</v>
      </c>
      <c r="E67" s="17" t="s">
        <v>19</v>
      </c>
      <c r="F67" s="20">
        <v>3.14</v>
      </c>
      <c r="G67" s="21">
        <v>0.044</v>
      </c>
      <c r="H67" s="22">
        <v>290.4</v>
      </c>
      <c r="I67" s="22">
        <f>G67*H67</f>
        <v>12.777599999999998</v>
      </c>
      <c r="J67" s="22">
        <v>0</v>
      </c>
      <c r="K67" s="34">
        <v>117.59</v>
      </c>
      <c r="L67" s="18">
        <v>164.9</v>
      </c>
      <c r="M67" s="37">
        <v>10.23</v>
      </c>
    </row>
    <row r="68" spans="1:13" s="23" customFormat="1" ht="16.5" customHeight="1">
      <c r="A68" s="17"/>
      <c r="B68" s="18"/>
      <c r="C68" s="19"/>
      <c r="D68" s="17" t="s">
        <v>18</v>
      </c>
      <c r="E68" s="17" t="s">
        <v>20</v>
      </c>
      <c r="F68" s="20">
        <v>5.36</v>
      </c>
      <c r="G68" s="21">
        <v>0.044</v>
      </c>
      <c r="H68" s="22"/>
      <c r="I68" s="22">
        <f>G68*H67</f>
        <v>12.777599999999998</v>
      </c>
      <c r="J68" s="22"/>
      <c r="K68" s="22">
        <v>18.03</v>
      </c>
      <c r="L68" s="35">
        <v>385.82</v>
      </c>
      <c r="M68" s="18"/>
    </row>
    <row r="69" spans="1:13" s="23" customFormat="1" ht="16.5" customHeight="1">
      <c r="A69" s="17">
        <v>33</v>
      </c>
      <c r="B69" s="18" t="s">
        <v>34</v>
      </c>
      <c r="C69" s="19">
        <v>56</v>
      </c>
      <c r="D69" s="17" t="s">
        <v>18</v>
      </c>
      <c r="E69" s="17" t="s">
        <v>22</v>
      </c>
      <c r="F69" s="20"/>
      <c r="G69" s="21"/>
      <c r="H69" s="22"/>
      <c r="I69" s="22"/>
      <c r="J69" s="22"/>
      <c r="K69" s="22"/>
      <c r="L69" s="20">
        <v>172.98</v>
      </c>
      <c r="M69" s="18">
        <v>11.59</v>
      </c>
    </row>
    <row r="70" spans="1:13" s="23" customFormat="1" ht="16.5" customHeight="1">
      <c r="A70" s="17"/>
      <c r="B70" s="18"/>
      <c r="C70" s="19"/>
      <c r="D70" s="17" t="s">
        <v>23</v>
      </c>
      <c r="E70" s="17" t="s">
        <v>20</v>
      </c>
      <c r="F70" s="20"/>
      <c r="G70" s="21"/>
      <c r="H70" s="22"/>
      <c r="I70" s="22"/>
      <c r="J70" s="22"/>
      <c r="K70" s="22"/>
      <c r="L70" s="17" t="s">
        <v>24</v>
      </c>
      <c r="M70" s="17"/>
    </row>
    <row r="71" spans="1:13" s="23" customFormat="1" ht="16.5" customHeight="1">
      <c r="A71" s="17">
        <v>34</v>
      </c>
      <c r="B71" s="18" t="s">
        <v>34</v>
      </c>
      <c r="C71" s="19">
        <v>64</v>
      </c>
      <c r="D71" s="17" t="s">
        <v>18</v>
      </c>
      <c r="E71" s="17" t="s">
        <v>22</v>
      </c>
      <c r="F71" s="20"/>
      <c r="G71" s="21"/>
      <c r="H71" s="22"/>
      <c r="I71" s="22"/>
      <c r="J71" s="22"/>
      <c r="K71" s="22"/>
      <c r="L71" s="20">
        <v>296.96</v>
      </c>
      <c r="M71" s="18">
        <v>22.25</v>
      </c>
    </row>
    <row r="72" spans="1:13" s="23" customFormat="1" ht="16.5" customHeight="1">
      <c r="A72" s="17"/>
      <c r="B72" s="18"/>
      <c r="C72" s="19"/>
      <c r="D72" s="17" t="s">
        <v>23</v>
      </c>
      <c r="E72" s="17" t="s">
        <v>20</v>
      </c>
      <c r="F72" s="20"/>
      <c r="G72" s="21"/>
      <c r="H72" s="22"/>
      <c r="I72" s="22"/>
      <c r="J72" s="22"/>
      <c r="K72" s="22"/>
      <c r="L72" s="17" t="s">
        <v>24</v>
      </c>
      <c r="M72" s="17"/>
    </row>
    <row r="73" spans="1:13" s="23" customFormat="1" ht="18" customHeight="1">
      <c r="A73" s="17">
        <v>35</v>
      </c>
      <c r="B73" s="18" t="s">
        <v>36</v>
      </c>
      <c r="C73" s="19">
        <v>1</v>
      </c>
      <c r="D73" s="17" t="s">
        <v>18</v>
      </c>
      <c r="E73" s="17" t="s">
        <v>22</v>
      </c>
      <c r="F73" s="20">
        <v>857.018</v>
      </c>
      <c r="G73" s="18">
        <v>55.768</v>
      </c>
      <c r="H73" s="22"/>
      <c r="I73" s="22"/>
      <c r="J73" s="22"/>
      <c r="K73" s="22"/>
      <c r="L73" s="20">
        <v>859.21</v>
      </c>
      <c r="M73" s="18">
        <v>48.37</v>
      </c>
    </row>
    <row r="74" spans="1:13" s="23" customFormat="1" ht="18" customHeight="1">
      <c r="A74" s="17"/>
      <c r="B74" s="18"/>
      <c r="C74" s="19"/>
      <c r="D74" s="17" t="s">
        <v>24</v>
      </c>
      <c r="E74" s="17" t="s">
        <v>20</v>
      </c>
      <c r="F74" s="20"/>
      <c r="G74" s="21"/>
      <c r="H74" s="22"/>
      <c r="I74" s="22"/>
      <c r="J74" s="22"/>
      <c r="K74" s="22"/>
      <c r="L74" s="17" t="s">
        <v>24</v>
      </c>
      <c r="M74" s="17"/>
    </row>
    <row r="75" spans="1:13" s="23" customFormat="1" ht="16.5" customHeight="1">
      <c r="A75" s="17">
        <v>36</v>
      </c>
      <c r="B75" s="18" t="s">
        <v>37</v>
      </c>
      <c r="C75" s="19">
        <v>68</v>
      </c>
      <c r="D75" s="17" t="s">
        <v>18</v>
      </c>
      <c r="E75" s="17" t="s">
        <v>22</v>
      </c>
      <c r="F75" s="20"/>
      <c r="G75" s="21"/>
      <c r="H75" s="22"/>
      <c r="I75" s="22"/>
      <c r="J75" s="22"/>
      <c r="K75" s="22"/>
      <c r="L75" s="20">
        <v>877</v>
      </c>
      <c r="M75" s="18"/>
    </row>
    <row r="76" spans="1:13" s="23" customFormat="1" ht="16.5" customHeight="1">
      <c r="A76" s="17"/>
      <c r="B76" s="18"/>
      <c r="C76" s="19"/>
      <c r="D76" s="17" t="s">
        <v>23</v>
      </c>
      <c r="E76" s="17" t="s">
        <v>20</v>
      </c>
      <c r="F76" s="20"/>
      <c r="G76" s="21"/>
      <c r="H76" s="22"/>
      <c r="I76" s="22"/>
      <c r="J76" s="22"/>
      <c r="K76" s="22"/>
      <c r="L76" s="17" t="s">
        <v>24</v>
      </c>
      <c r="M76" s="17"/>
    </row>
    <row r="77" spans="1:13" s="23" customFormat="1" ht="16.5" customHeight="1">
      <c r="A77" s="17">
        <v>37</v>
      </c>
      <c r="B77" s="18" t="s">
        <v>37</v>
      </c>
      <c r="C77" s="19">
        <v>104</v>
      </c>
      <c r="D77" s="17" t="s">
        <v>18</v>
      </c>
      <c r="E77" s="17" t="s">
        <v>22</v>
      </c>
      <c r="F77" s="20"/>
      <c r="G77" s="21"/>
      <c r="H77" s="22"/>
      <c r="I77" s="22"/>
      <c r="J77" s="22"/>
      <c r="K77" s="22"/>
      <c r="L77" s="20">
        <v>284.53</v>
      </c>
      <c r="M77" s="18">
        <v>13.73</v>
      </c>
    </row>
    <row r="78" spans="1:13" s="23" customFormat="1" ht="16.5" customHeight="1">
      <c r="A78" s="17"/>
      <c r="B78" s="18"/>
      <c r="C78" s="19"/>
      <c r="D78" s="17" t="s">
        <v>23</v>
      </c>
      <c r="E78" s="17" t="s">
        <v>20</v>
      </c>
      <c r="F78" s="20"/>
      <c r="G78" s="21"/>
      <c r="H78" s="22"/>
      <c r="I78" s="22"/>
      <c r="J78" s="22"/>
      <c r="K78" s="22"/>
      <c r="L78" s="17" t="s">
        <v>24</v>
      </c>
      <c r="M78" s="17"/>
    </row>
    <row r="79" spans="1:13" s="23" customFormat="1" ht="16.5" customHeight="1">
      <c r="A79" s="17">
        <v>38</v>
      </c>
      <c r="B79" s="18" t="s">
        <v>37</v>
      </c>
      <c r="C79" s="19">
        <v>106</v>
      </c>
      <c r="D79" s="17" t="s">
        <v>18</v>
      </c>
      <c r="E79" s="17" t="s">
        <v>22</v>
      </c>
      <c r="F79" s="20"/>
      <c r="G79" s="21"/>
      <c r="H79" s="22"/>
      <c r="I79" s="22"/>
      <c r="J79" s="22"/>
      <c r="K79" s="22"/>
      <c r="L79" s="32">
        <v>337.11</v>
      </c>
      <c r="M79" s="33">
        <v>31.39</v>
      </c>
    </row>
    <row r="80" spans="1:13" s="23" customFormat="1" ht="16.5" customHeight="1">
      <c r="A80" s="17"/>
      <c r="B80" s="18"/>
      <c r="C80" s="19"/>
      <c r="D80" s="17" t="s">
        <v>18</v>
      </c>
      <c r="E80" s="17" t="s">
        <v>20</v>
      </c>
      <c r="F80" s="20"/>
      <c r="G80" s="21"/>
      <c r="H80" s="22"/>
      <c r="I80" s="22"/>
      <c r="J80" s="22"/>
      <c r="K80" s="34"/>
      <c r="L80" s="18">
        <v>813</v>
      </c>
      <c r="M80" s="18"/>
    </row>
    <row r="81" spans="1:13" s="23" customFormat="1" ht="16.5" customHeight="1">
      <c r="A81" s="17">
        <v>39</v>
      </c>
      <c r="B81" s="18" t="s">
        <v>37</v>
      </c>
      <c r="C81" s="19">
        <v>112</v>
      </c>
      <c r="D81" s="17" t="s">
        <v>18</v>
      </c>
      <c r="E81" s="17" t="s">
        <v>22</v>
      </c>
      <c r="F81" s="20"/>
      <c r="G81" s="21"/>
      <c r="H81" s="22"/>
      <c r="I81" s="22"/>
      <c r="J81" s="22"/>
      <c r="K81" s="22"/>
      <c r="L81" s="35">
        <v>1031.27</v>
      </c>
      <c r="M81" s="36">
        <v>63.53</v>
      </c>
    </row>
    <row r="82" spans="1:13" s="23" customFormat="1" ht="16.5" customHeight="1">
      <c r="A82" s="17"/>
      <c r="B82" s="18"/>
      <c r="C82" s="19"/>
      <c r="D82" s="17" t="s">
        <v>18</v>
      </c>
      <c r="E82" s="17" t="s">
        <v>20</v>
      </c>
      <c r="F82" s="20"/>
      <c r="G82" s="21"/>
      <c r="H82" s="22"/>
      <c r="I82" s="22"/>
      <c r="J82" s="22"/>
      <c r="K82" s="22"/>
      <c r="L82" s="18">
        <v>1885</v>
      </c>
      <c r="M82" s="18"/>
    </row>
    <row r="83" spans="1:13" s="23" customFormat="1" ht="16.5" customHeight="1">
      <c r="A83" s="17">
        <v>40</v>
      </c>
      <c r="B83" s="18" t="s">
        <v>37</v>
      </c>
      <c r="C83" s="19">
        <v>154</v>
      </c>
      <c r="D83" s="17" t="s">
        <v>18</v>
      </c>
      <c r="E83" s="17" t="s">
        <v>22</v>
      </c>
      <c r="F83" s="20"/>
      <c r="G83" s="21"/>
      <c r="H83" s="22"/>
      <c r="I83" s="22"/>
      <c r="J83" s="22"/>
      <c r="K83" s="22"/>
      <c r="L83" s="20">
        <v>405</v>
      </c>
      <c r="M83" s="18">
        <v>25.56</v>
      </c>
    </row>
    <row r="84" spans="1:13" s="23" customFormat="1" ht="16.5" customHeight="1">
      <c r="A84" s="17"/>
      <c r="B84" s="18"/>
      <c r="C84" s="19"/>
      <c r="D84" s="17" t="s">
        <v>18</v>
      </c>
      <c r="E84" s="17" t="s">
        <v>20</v>
      </c>
      <c r="F84" s="20"/>
      <c r="G84" s="21"/>
      <c r="H84" s="22"/>
      <c r="I84" s="22"/>
      <c r="J84" s="22"/>
      <c r="K84" s="22"/>
      <c r="L84" s="18">
        <v>754</v>
      </c>
      <c r="M84" s="18"/>
    </row>
    <row r="85" spans="1:13" s="23" customFormat="1" ht="16.5" customHeight="1">
      <c r="A85" s="17">
        <v>41</v>
      </c>
      <c r="B85" s="18" t="s">
        <v>38</v>
      </c>
      <c r="C85" s="19">
        <v>1</v>
      </c>
      <c r="D85" s="17" t="s">
        <v>18</v>
      </c>
      <c r="E85" s="17" t="s">
        <v>22</v>
      </c>
      <c r="F85" s="20"/>
      <c r="G85" s="21"/>
      <c r="H85" s="22"/>
      <c r="I85" s="22"/>
      <c r="J85" s="22"/>
      <c r="K85" s="22"/>
      <c r="L85" s="20">
        <v>689.15</v>
      </c>
      <c r="M85" s="18">
        <v>54.22</v>
      </c>
    </row>
    <row r="86" spans="1:13" s="23" customFormat="1" ht="16.5" customHeight="1">
      <c r="A86" s="17"/>
      <c r="B86" s="18"/>
      <c r="C86" s="19"/>
      <c r="D86" s="17" t="s">
        <v>18</v>
      </c>
      <c r="E86" s="17" t="s">
        <v>20</v>
      </c>
      <c r="F86" s="20"/>
      <c r="G86" s="21"/>
      <c r="H86" s="22"/>
      <c r="I86" s="22"/>
      <c r="J86" s="22"/>
      <c r="K86" s="22"/>
      <c r="L86" s="31">
        <f>823+166+110</f>
        <v>1099</v>
      </c>
      <c r="M86" s="18"/>
    </row>
    <row r="87" spans="1:13" s="23" customFormat="1" ht="16.5" customHeight="1">
      <c r="A87" s="17">
        <v>42</v>
      </c>
      <c r="B87" s="18" t="s">
        <v>39</v>
      </c>
      <c r="C87" s="19">
        <v>2</v>
      </c>
      <c r="D87" s="17" t="s">
        <v>18</v>
      </c>
      <c r="E87" s="17" t="s">
        <v>22</v>
      </c>
      <c r="F87" s="20"/>
      <c r="G87" s="21"/>
      <c r="H87" s="22"/>
      <c r="I87" s="22"/>
      <c r="J87" s="22"/>
      <c r="K87" s="22"/>
      <c r="L87" s="22">
        <v>648.8</v>
      </c>
      <c r="M87" s="18">
        <v>56.18</v>
      </c>
    </row>
    <row r="88" spans="1:13" s="23" customFormat="1" ht="16.5" customHeight="1">
      <c r="A88" s="17"/>
      <c r="B88" s="18"/>
      <c r="C88" s="19"/>
      <c r="D88" s="17" t="s">
        <v>18</v>
      </c>
      <c r="E88" s="17" t="s">
        <v>20</v>
      </c>
      <c r="F88" s="20"/>
      <c r="G88" s="21"/>
      <c r="H88" s="22"/>
      <c r="I88" s="22"/>
      <c r="J88" s="22"/>
      <c r="K88" s="22"/>
      <c r="L88" s="22">
        <f>977-376</f>
        <v>601</v>
      </c>
      <c r="M88" s="18"/>
    </row>
    <row r="89" spans="1:13" s="23" customFormat="1" ht="16.5" customHeight="1">
      <c r="A89" s="17">
        <v>43</v>
      </c>
      <c r="B89" s="18" t="s">
        <v>39</v>
      </c>
      <c r="C89" s="19">
        <v>4</v>
      </c>
      <c r="D89" s="17" t="s">
        <v>18</v>
      </c>
      <c r="E89" s="17" t="s">
        <v>22</v>
      </c>
      <c r="F89" s="20"/>
      <c r="G89" s="21"/>
      <c r="H89" s="22"/>
      <c r="I89" s="22"/>
      <c r="J89" s="22"/>
      <c r="K89" s="22"/>
      <c r="L89" s="22">
        <v>626.8</v>
      </c>
      <c r="M89" s="18">
        <v>36.82</v>
      </c>
    </row>
    <row r="90" spans="1:13" s="23" customFormat="1" ht="16.5" customHeight="1">
      <c r="A90" s="17"/>
      <c r="B90" s="18"/>
      <c r="C90" s="19"/>
      <c r="D90" s="17" t="s">
        <v>23</v>
      </c>
      <c r="E90" s="17" t="s">
        <v>20</v>
      </c>
      <c r="F90" s="20"/>
      <c r="G90" s="21"/>
      <c r="H90" s="22"/>
      <c r="I90" s="22"/>
      <c r="J90" s="22"/>
      <c r="K90" s="22"/>
      <c r="L90" s="38" t="s">
        <v>24</v>
      </c>
      <c r="M90" s="38"/>
    </row>
    <row r="91" spans="1:13" s="23" customFormat="1" ht="16.5" customHeight="1">
      <c r="A91" s="17">
        <v>44</v>
      </c>
      <c r="B91" s="18" t="s">
        <v>40</v>
      </c>
      <c r="C91" s="19">
        <v>1</v>
      </c>
      <c r="D91" s="17" t="s">
        <v>18</v>
      </c>
      <c r="E91" s="17" t="s">
        <v>19</v>
      </c>
      <c r="F91" s="20">
        <v>3.14</v>
      </c>
      <c r="G91" s="21">
        <v>0.043</v>
      </c>
      <c r="H91" s="22">
        <v>295.6</v>
      </c>
      <c r="I91" s="22">
        <f>G91*H91</f>
        <v>12.7108</v>
      </c>
      <c r="J91" s="22">
        <v>0</v>
      </c>
      <c r="K91" s="34">
        <v>114.58</v>
      </c>
      <c r="L91" s="35">
        <v>247.42</v>
      </c>
      <c r="M91" s="36">
        <v>18.56</v>
      </c>
    </row>
    <row r="92" spans="1:13" s="23" customFormat="1" ht="16.5" customHeight="1">
      <c r="A92" s="17"/>
      <c r="B92" s="18"/>
      <c r="C92" s="19"/>
      <c r="D92" s="17" t="s">
        <v>18</v>
      </c>
      <c r="E92" s="17" t="s">
        <v>20</v>
      </c>
      <c r="F92" s="20">
        <v>5.36</v>
      </c>
      <c r="G92" s="21">
        <v>0.043</v>
      </c>
      <c r="H92" s="22"/>
      <c r="I92" s="22">
        <f>G92*H91</f>
        <v>12.7108</v>
      </c>
      <c r="J92" s="22"/>
      <c r="K92" s="22">
        <v>18.03</v>
      </c>
      <c r="L92" s="35">
        <v>390.61</v>
      </c>
      <c r="M92" s="36"/>
    </row>
    <row r="93" spans="1:13" s="23" customFormat="1" ht="16.5" customHeight="1">
      <c r="A93" s="17">
        <v>45</v>
      </c>
      <c r="B93" s="18" t="s">
        <v>40</v>
      </c>
      <c r="C93" s="19">
        <v>3</v>
      </c>
      <c r="D93" s="17" t="s">
        <v>18</v>
      </c>
      <c r="E93" s="17" t="s">
        <v>22</v>
      </c>
      <c r="F93" s="20"/>
      <c r="G93" s="21"/>
      <c r="H93" s="22"/>
      <c r="I93" s="22"/>
      <c r="J93" s="22"/>
      <c r="K93" s="22"/>
      <c r="L93" s="20">
        <v>375.88</v>
      </c>
      <c r="M93" s="18">
        <v>32.36</v>
      </c>
    </row>
    <row r="94" spans="1:13" s="23" customFormat="1" ht="16.5" customHeight="1">
      <c r="A94" s="17"/>
      <c r="B94" s="18"/>
      <c r="C94" s="19"/>
      <c r="D94" s="17" t="s">
        <v>18</v>
      </c>
      <c r="E94" s="17" t="s">
        <v>20</v>
      </c>
      <c r="F94" s="20"/>
      <c r="G94" s="21"/>
      <c r="H94" s="22"/>
      <c r="I94" s="22"/>
      <c r="J94" s="22"/>
      <c r="K94" s="22"/>
      <c r="L94" s="22">
        <v>605</v>
      </c>
      <c r="M94" s="18"/>
    </row>
    <row r="95" spans="1:13" s="23" customFormat="1" ht="16.5" customHeight="1">
      <c r="A95" s="17">
        <v>46</v>
      </c>
      <c r="B95" s="18" t="s">
        <v>40</v>
      </c>
      <c r="C95" s="19">
        <v>5</v>
      </c>
      <c r="D95" s="17" t="s">
        <v>18</v>
      </c>
      <c r="E95" s="17" t="s">
        <v>22</v>
      </c>
      <c r="F95" s="20"/>
      <c r="G95" s="21"/>
      <c r="H95" s="22"/>
      <c r="I95" s="22"/>
      <c r="J95" s="22"/>
      <c r="K95" s="22"/>
      <c r="L95" s="20">
        <v>373.08</v>
      </c>
      <c r="M95" s="18">
        <v>30.12</v>
      </c>
    </row>
    <row r="96" spans="1:16" s="23" customFormat="1" ht="16.5" customHeight="1">
      <c r="A96" s="17"/>
      <c r="B96" s="18"/>
      <c r="C96" s="19"/>
      <c r="D96" s="17" t="s">
        <v>18</v>
      </c>
      <c r="E96" s="17" t="s">
        <v>20</v>
      </c>
      <c r="F96" s="20"/>
      <c r="G96" s="21"/>
      <c r="H96" s="22"/>
      <c r="I96" s="22"/>
      <c r="J96" s="22"/>
      <c r="K96" s="22"/>
      <c r="L96" s="22">
        <v>635</v>
      </c>
      <c r="M96" s="18"/>
      <c r="P96" s="23" t="s">
        <v>41</v>
      </c>
    </row>
    <row r="97" spans="1:13" s="23" customFormat="1" ht="16.5" customHeight="1">
      <c r="A97" s="17">
        <v>47</v>
      </c>
      <c r="B97" s="18" t="s">
        <v>40</v>
      </c>
      <c r="C97" s="19">
        <v>9</v>
      </c>
      <c r="D97" s="17" t="s">
        <v>24</v>
      </c>
      <c r="E97" s="17" t="s">
        <v>22</v>
      </c>
      <c r="F97" s="20"/>
      <c r="G97" s="21"/>
      <c r="H97" s="22"/>
      <c r="I97" s="22"/>
      <c r="J97" s="22"/>
      <c r="K97" s="22"/>
      <c r="L97" s="20"/>
      <c r="M97" s="18"/>
    </row>
    <row r="98" spans="1:13" s="23" customFormat="1" ht="16.5" customHeight="1">
      <c r="A98" s="17"/>
      <c r="B98" s="18"/>
      <c r="C98" s="19"/>
      <c r="D98" s="17" t="s">
        <v>18</v>
      </c>
      <c r="E98" s="17" t="s">
        <v>20</v>
      </c>
      <c r="F98" s="20"/>
      <c r="G98" s="21"/>
      <c r="H98" s="22"/>
      <c r="I98" s="22"/>
      <c r="J98" s="22"/>
      <c r="K98" s="22"/>
      <c r="L98" s="22">
        <v>405</v>
      </c>
      <c r="M98" s="18"/>
    </row>
    <row r="99" spans="1:13" s="23" customFormat="1" ht="16.5" customHeight="1">
      <c r="A99" s="17">
        <v>48</v>
      </c>
      <c r="B99" s="18" t="s">
        <v>40</v>
      </c>
      <c r="C99" s="19">
        <v>11</v>
      </c>
      <c r="D99" s="17" t="s">
        <v>24</v>
      </c>
      <c r="E99" s="17" t="s">
        <v>22</v>
      </c>
      <c r="F99" s="20"/>
      <c r="G99" s="21"/>
      <c r="H99" s="22"/>
      <c r="I99" s="22"/>
      <c r="J99" s="22"/>
      <c r="K99" s="22"/>
      <c r="L99" s="20"/>
      <c r="M99" s="18"/>
    </row>
    <row r="100" spans="1:13" s="23" customFormat="1" ht="16.5" customHeight="1">
      <c r="A100" s="17"/>
      <c r="B100" s="18"/>
      <c r="C100" s="19"/>
      <c r="D100" s="17" t="s">
        <v>18</v>
      </c>
      <c r="E100" s="17" t="s">
        <v>20</v>
      </c>
      <c r="F100" s="20"/>
      <c r="G100" s="21"/>
      <c r="H100" s="22"/>
      <c r="I100" s="22"/>
      <c r="J100" s="22"/>
      <c r="K100" s="22"/>
      <c r="L100" s="22">
        <v>491</v>
      </c>
      <c r="M100" s="18"/>
    </row>
    <row r="101" spans="1:13" s="23" customFormat="1" ht="16.5" customHeight="1">
      <c r="A101" s="17">
        <v>49</v>
      </c>
      <c r="B101" s="18" t="s">
        <v>40</v>
      </c>
      <c r="C101" s="19">
        <v>13</v>
      </c>
      <c r="D101" s="17" t="s">
        <v>18</v>
      </c>
      <c r="E101" s="17" t="s">
        <v>22</v>
      </c>
      <c r="F101" s="20"/>
      <c r="G101" s="21"/>
      <c r="H101" s="22"/>
      <c r="I101" s="22"/>
      <c r="J101" s="22"/>
      <c r="K101" s="22"/>
      <c r="L101" s="20">
        <f>322.32+297.47+160.56</f>
        <v>780.3499999999999</v>
      </c>
      <c r="M101" s="18">
        <f>23.22+24.69+11.64</f>
        <v>59.55</v>
      </c>
    </row>
    <row r="102" spans="1:13" s="23" customFormat="1" ht="16.5" customHeight="1">
      <c r="A102" s="17"/>
      <c r="B102" s="18"/>
      <c r="C102" s="19"/>
      <c r="D102" s="17" t="s">
        <v>18</v>
      </c>
      <c r="E102" s="17" t="s">
        <v>20</v>
      </c>
      <c r="F102" s="20"/>
      <c r="G102" s="21"/>
      <c r="H102" s="22"/>
      <c r="I102" s="22"/>
      <c r="J102" s="22"/>
      <c r="K102" s="22"/>
      <c r="L102" s="22">
        <v>889</v>
      </c>
      <c r="M102" s="18"/>
    </row>
    <row r="103" spans="1:13" s="23" customFormat="1" ht="16.5" customHeight="1">
      <c r="A103" s="17">
        <v>50</v>
      </c>
      <c r="B103" s="18" t="s">
        <v>40</v>
      </c>
      <c r="C103" s="19">
        <v>15</v>
      </c>
      <c r="D103" s="17" t="s">
        <v>24</v>
      </c>
      <c r="E103" s="17" t="s">
        <v>22</v>
      </c>
      <c r="F103" s="20"/>
      <c r="G103" s="21"/>
      <c r="H103" s="22"/>
      <c r="I103" s="22"/>
      <c r="J103" s="22"/>
      <c r="K103" s="22"/>
      <c r="L103" s="20"/>
      <c r="M103" s="18"/>
    </row>
    <row r="104" spans="1:13" s="23" customFormat="1" ht="16.5" customHeight="1">
      <c r="A104" s="17"/>
      <c r="B104" s="18"/>
      <c r="C104" s="19"/>
      <c r="D104" s="17" t="s">
        <v>18</v>
      </c>
      <c r="E104" s="17" t="s">
        <v>20</v>
      </c>
      <c r="F104" s="20"/>
      <c r="G104" s="21"/>
      <c r="H104" s="22"/>
      <c r="I104" s="22"/>
      <c r="J104" s="22"/>
      <c r="K104" s="22"/>
      <c r="L104" s="22">
        <v>635</v>
      </c>
      <c r="M104" s="18"/>
    </row>
    <row r="105" spans="1:13" s="23" customFormat="1" ht="16.5" customHeight="1">
      <c r="A105" s="17">
        <v>51</v>
      </c>
      <c r="B105" s="18" t="s">
        <v>42</v>
      </c>
      <c r="C105" s="19">
        <v>1</v>
      </c>
      <c r="D105" s="17" t="s">
        <v>18</v>
      </c>
      <c r="E105" s="17" t="s">
        <v>19</v>
      </c>
      <c r="F105" s="20">
        <v>3.14</v>
      </c>
      <c r="G105" s="21">
        <v>0.033</v>
      </c>
      <c r="H105" s="22">
        <v>676.2</v>
      </c>
      <c r="I105" s="22">
        <f>G105*H105</f>
        <v>22.314600000000002</v>
      </c>
      <c r="J105" s="22">
        <v>0</v>
      </c>
      <c r="K105" s="22">
        <v>114.58</v>
      </c>
      <c r="L105" s="20">
        <f>102.22+88.41+82.49+72.12</f>
        <v>345.24</v>
      </c>
      <c r="M105" s="18">
        <f>9.07+6.82+8.52+6.55</f>
        <v>30.96</v>
      </c>
    </row>
    <row r="106" spans="1:13" s="23" customFormat="1" ht="16.5" customHeight="1">
      <c r="A106" s="17"/>
      <c r="B106" s="18"/>
      <c r="C106" s="19"/>
      <c r="D106" s="17" t="s">
        <v>18</v>
      </c>
      <c r="E106" s="17" t="s">
        <v>20</v>
      </c>
      <c r="F106" s="20">
        <v>5.36</v>
      </c>
      <c r="G106" s="21">
        <v>0.033</v>
      </c>
      <c r="H106" s="22"/>
      <c r="I106" s="22">
        <f>G106*H105</f>
        <v>22.314600000000002</v>
      </c>
      <c r="J106" s="22"/>
      <c r="K106" s="22">
        <v>18.03</v>
      </c>
      <c r="L106" s="20">
        <v>870.11</v>
      </c>
      <c r="M106" s="18"/>
    </row>
    <row r="107" spans="1:13" s="23" customFormat="1" ht="16.5" customHeight="1">
      <c r="A107" s="17">
        <v>52</v>
      </c>
      <c r="B107" s="18" t="s">
        <v>42</v>
      </c>
      <c r="C107" s="19">
        <v>5</v>
      </c>
      <c r="D107" s="22" t="s">
        <v>24</v>
      </c>
      <c r="E107" s="17" t="s">
        <v>19</v>
      </c>
      <c r="F107" s="20">
        <v>3.14</v>
      </c>
      <c r="G107" s="21">
        <v>0.033</v>
      </c>
      <c r="H107" s="22">
        <v>676.2</v>
      </c>
      <c r="I107" s="22">
        <f>G107*H107</f>
        <v>22.314600000000002</v>
      </c>
      <c r="J107" s="22">
        <v>0</v>
      </c>
      <c r="K107" s="22">
        <v>114.58</v>
      </c>
      <c r="L107" s="17" t="s">
        <v>24</v>
      </c>
      <c r="M107" s="17"/>
    </row>
    <row r="108" spans="1:13" s="23" customFormat="1" ht="16.5" customHeight="1">
      <c r="A108" s="17"/>
      <c r="B108" s="18"/>
      <c r="C108" s="19"/>
      <c r="D108" s="17" t="s">
        <v>18</v>
      </c>
      <c r="E108" s="17" t="s">
        <v>20</v>
      </c>
      <c r="F108" s="20">
        <v>5.36</v>
      </c>
      <c r="G108" s="21">
        <v>0.033</v>
      </c>
      <c r="H108" s="22"/>
      <c r="I108" s="22">
        <f>G108*H107</f>
        <v>22.314600000000002</v>
      </c>
      <c r="J108" s="22"/>
      <c r="K108" s="22">
        <v>18.03</v>
      </c>
      <c r="L108" s="31">
        <f>526+538</f>
        <v>1064</v>
      </c>
      <c r="M108" s="18"/>
    </row>
    <row r="109" spans="1:13" s="23" customFormat="1" ht="16.5" customHeight="1">
      <c r="A109" s="17">
        <v>53</v>
      </c>
      <c r="B109" s="18" t="s">
        <v>42</v>
      </c>
      <c r="C109" s="19">
        <v>11</v>
      </c>
      <c r="D109" s="17" t="s">
        <v>18</v>
      </c>
      <c r="E109" s="17" t="s">
        <v>19</v>
      </c>
      <c r="F109" s="20">
        <v>3.14</v>
      </c>
      <c r="G109" s="21">
        <v>0.033</v>
      </c>
      <c r="H109" s="22">
        <v>676.2</v>
      </c>
      <c r="I109" s="22">
        <f>G109*H109</f>
        <v>22.314600000000002</v>
      </c>
      <c r="J109" s="22">
        <v>0</v>
      </c>
      <c r="K109" s="22">
        <v>114.58</v>
      </c>
      <c r="L109" s="20">
        <v>269.01</v>
      </c>
      <c r="M109" s="18">
        <v>24.48</v>
      </c>
    </row>
    <row r="110" spans="1:13" s="23" customFormat="1" ht="16.5" customHeight="1">
      <c r="A110" s="17"/>
      <c r="B110" s="18"/>
      <c r="C110" s="19"/>
      <c r="D110" s="17" t="s">
        <v>18</v>
      </c>
      <c r="E110" s="17" t="s">
        <v>20</v>
      </c>
      <c r="F110" s="20">
        <v>5.36</v>
      </c>
      <c r="G110" s="21">
        <v>0.033</v>
      </c>
      <c r="H110" s="22"/>
      <c r="I110" s="22">
        <f>G110*H109</f>
        <v>22.314600000000002</v>
      </c>
      <c r="J110" s="22"/>
      <c r="K110" s="22">
        <v>18.03</v>
      </c>
      <c r="L110" s="31">
        <v>572</v>
      </c>
      <c r="M110" s="18"/>
    </row>
    <row r="111" spans="1:13" s="23" customFormat="1" ht="16.5" customHeight="1">
      <c r="A111" s="17">
        <v>54</v>
      </c>
      <c r="B111" s="18" t="s">
        <v>42</v>
      </c>
      <c r="C111" s="19">
        <v>13</v>
      </c>
      <c r="D111" s="17" t="s">
        <v>18</v>
      </c>
      <c r="E111" s="17" t="s">
        <v>19</v>
      </c>
      <c r="F111" s="20">
        <v>7.58</v>
      </c>
      <c r="G111" s="21">
        <v>0.033</v>
      </c>
      <c r="H111" s="22">
        <v>676.2</v>
      </c>
      <c r="I111" s="22">
        <f>G111*H111</f>
        <v>22.314600000000002</v>
      </c>
      <c r="J111" s="22">
        <v>0</v>
      </c>
      <c r="K111" s="22">
        <v>-78.52</v>
      </c>
      <c r="L111" s="20">
        <v>180.87</v>
      </c>
      <c r="M111" s="18">
        <v>20.08</v>
      </c>
    </row>
    <row r="112" spans="1:13" s="23" customFormat="1" ht="16.5" customHeight="1">
      <c r="A112" s="17"/>
      <c r="B112" s="18"/>
      <c r="C112" s="19"/>
      <c r="D112" s="17" t="s">
        <v>18</v>
      </c>
      <c r="E112" s="17" t="s">
        <v>20</v>
      </c>
      <c r="F112" s="20">
        <v>9.8</v>
      </c>
      <c r="G112" s="21">
        <v>0.033</v>
      </c>
      <c r="H112" s="22"/>
      <c r="I112" s="22">
        <f>G112*H111</f>
        <v>22.314600000000002</v>
      </c>
      <c r="J112" s="22"/>
      <c r="K112" s="22">
        <v>-175.07</v>
      </c>
      <c r="L112" s="31">
        <v>498</v>
      </c>
      <c r="M112" s="18"/>
    </row>
    <row r="113" spans="1:13" s="23" customFormat="1" ht="16.5" customHeight="1">
      <c r="A113" s="17">
        <v>55</v>
      </c>
      <c r="B113" s="18" t="s">
        <v>42</v>
      </c>
      <c r="C113" s="19">
        <v>88</v>
      </c>
      <c r="D113" s="17" t="s">
        <v>18</v>
      </c>
      <c r="E113" s="17" t="s">
        <v>19</v>
      </c>
      <c r="F113" s="20">
        <v>3.14</v>
      </c>
      <c r="G113" s="21">
        <v>0.033</v>
      </c>
      <c r="H113" s="22">
        <v>676.2</v>
      </c>
      <c r="I113" s="22">
        <f>G113*H113</f>
        <v>22.314600000000002</v>
      </c>
      <c r="J113" s="22">
        <v>0</v>
      </c>
      <c r="K113" s="22">
        <v>114.58</v>
      </c>
      <c r="L113" s="20">
        <f>69.75+61.1</f>
        <v>130.85</v>
      </c>
      <c r="M113" s="18">
        <f>7.48+3.36</f>
        <v>10.84</v>
      </c>
    </row>
    <row r="114" spans="1:13" s="23" customFormat="1" ht="16.5" customHeight="1">
      <c r="A114" s="17"/>
      <c r="B114" s="18"/>
      <c r="C114" s="19"/>
      <c r="D114" s="17" t="s">
        <v>18</v>
      </c>
      <c r="E114" s="17" t="s">
        <v>20</v>
      </c>
      <c r="F114" s="20">
        <v>5.36</v>
      </c>
      <c r="G114" s="21">
        <v>0.033</v>
      </c>
      <c r="H114" s="22"/>
      <c r="I114" s="22">
        <f>G114*H113</f>
        <v>22.314600000000002</v>
      </c>
      <c r="J114" s="22"/>
      <c r="K114" s="22">
        <v>18.03</v>
      </c>
      <c r="L114" s="20">
        <v>265.92</v>
      </c>
      <c r="M114" s="18"/>
    </row>
    <row r="115" spans="1:13" s="23" customFormat="1" ht="16.5" customHeight="1">
      <c r="A115" s="17">
        <v>56</v>
      </c>
      <c r="B115" s="18" t="s">
        <v>42</v>
      </c>
      <c r="C115" s="19">
        <v>91</v>
      </c>
      <c r="D115" s="17" t="s">
        <v>18</v>
      </c>
      <c r="E115" s="17" t="s">
        <v>19</v>
      </c>
      <c r="F115" s="20">
        <v>3.14</v>
      </c>
      <c r="G115" s="21">
        <v>0.033</v>
      </c>
      <c r="H115" s="22">
        <v>676.2</v>
      </c>
      <c r="I115" s="22">
        <f>G115*H115</f>
        <v>22.314600000000002</v>
      </c>
      <c r="J115" s="22">
        <v>0</v>
      </c>
      <c r="K115" s="22">
        <v>114.58</v>
      </c>
      <c r="L115" s="22">
        <f>117.69+232.02</f>
        <v>349.71000000000004</v>
      </c>
      <c r="M115" s="18">
        <f>6.47+8.55</f>
        <v>15.02</v>
      </c>
    </row>
    <row r="116" spans="1:13" s="23" customFormat="1" ht="16.5" customHeight="1">
      <c r="A116" s="17"/>
      <c r="B116" s="18"/>
      <c r="C116" s="19"/>
      <c r="D116" s="17" t="s">
        <v>23</v>
      </c>
      <c r="E116" s="17" t="s">
        <v>20</v>
      </c>
      <c r="F116" s="20">
        <v>5.36</v>
      </c>
      <c r="G116" s="21">
        <v>0.033</v>
      </c>
      <c r="H116" s="22"/>
      <c r="I116" s="22">
        <f>G116*H115</f>
        <v>22.314600000000002</v>
      </c>
      <c r="J116" s="22"/>
      <c r="K116" s="22">
        <v>18.03</v>
      </c>
      <c r="L116" s="17" t="s">
        <v>23</v>
      </c>
      <c r="M116" s="17"/>
    </row>
    <row r="117" spans="1:13" s="23" customFormat="1" ht="16.5" customHeight="1">
      <c r="A117" s="17">
        <v>57</v>
      </c>
      <c r="B117" s="18" t="s">
        <v>43</v>
      </c>
      <c r="C117" s="19">
        <v>1</v>
      </c>
      <c r="D117" s="17" t="s">
        <v>18</v>
      </c>
      <c r="E117" s="17" t="s">
        <v>19</v>
      </c>
      <c r="F117" s="20">
        <v>3.14</v>
      </c>
      <c r="G117" s="21">
        <v>0.028</v>
      </c>
      <c r="H117" s="22">
        <v>486.4</v>
      </c>
      <c r="I117" s="22">
        <f>G117*H117</f>
        <v>13.6192</v>
      </c>
      <c r="J117" s="22">
        <v>0</v>
      </c>
      <c r="K117" s="22">
        <v>114.58</v>
      </c>
      <c r="L117" s="20">
        <v>221.07</v>
      </c>
      <c r="M117" s="18">
        <v>20.26</v>
      </c>
    </row>
    <row r="118" spans="1:13" s="23" customFormat="1" ht="16.5" customHeight="1">
      <c r="A118" s="17"/>
      <c r="B118" s="18"/>
      <c r="C118" s="19"/>
      <c r="D118" s="17" t="s">
        <v>24</v>
      </c>
      <c r="E118" s="17" t="s">
        <v>20</v>
      </c>
      <c r="F118" s="20">
        <v>5.36</v>
      </c>
      <c r="G118" s="21">
        <v>0.028</v>
      </c>
      <c r="H118" s="22"/>
      <c r="I118" s="22">
        <f>G118*H117</f>
        <v>13.6192</v>
      </c>
      <c r="J118" s="22"/>
      <c r="K118" s="22">
        <v>18.03</v>
      </c>
      <c r="L118" s="17" t="s">
        <v>24</v>
      </c>
      <c r="M118" s="17"/>
    </row>
    <row r="119" spans="1:13" s="23" customFormat="1" ht="16.5" customHeight="1">
      <c r="A119" s="17">
        <v>58</v>
      </c>
      <c r="B119" s="18" t="s">
        <v>43</v>
      </c>
      <c r="C119" s="19">
        <v>3</v>
      </c>
      <c r="D119" s="17" t="s">
        <v>18</v>
      </c>
      <c r="E119" s="17" t="s">
        <v>19</v>
      </c>
      <c r="F119" s="20">
        <v>3.14</v>
      </c>
      <c r="G119" s="21">
        <v>0.028</v>
      </c>
      <c r="H119" s="22">
        <v>486.4</v>
      </c>
      <c r="I119" s="22">
        <f>G119*H119</f>
        <v>13.6192</v>
      </c>
      <c r="J119" s="22">
        <v>0</v>
      </c>
      <c r="K119" s="22">
        <v>114.58</v>
      </c>
      <c r="L119" s="20">
        <f>118.39+105.71</f>
        <v>224.1</v>
      </c>
      <c r="M119" s="18">
        <f>12.04+9.84</f>
        <v>21.88</v>
      </c>
    </row>
    <row r="120" spans="1:13" s="23" customFormat="1" ht="16.5" customHeight="1">
      <c r="A120" s="17"/>
      <c r="B120" s="18"/>
      <c r="C120" s="19"/>
      <c r="D120" s="17" t="s">
        <v>18</v>
      </c>
      <c r="E120" s="17" t="s">
        <v>20</v>
      </c>
      <c r="F120" s="20">
        <v>5.36</v>
      </c>
      <c r="G120" s="21">
        <v>0.028</v>
      </c>
      <c r="H120" s="22"/>
      <c r="I120" s="22">
        <f>G120*H119</f>
        <v>13.6192</v>
      </c>
      <c r="J120" s="22"/>
      <c r="K120" s="22">
        <v>18.03</v>
      </c>
      <c r="L120" s="20">
        <v>619.3</v>
      </c>
      <c r="M120" s="18"/>
    </row>
    <row r="121" spans="1:13" s="23" customFormat="1" ht="16.5" customHeight="1">
      <c r="A121" s="17">
        <v>59</v>
      </c>
      <c r="B121" s="18" t="s">
        <v>44</v>
      </c>
      <c r="C121" s="19">
        <v>8</v>
      </c>
      <c r="D121" s="17" t="s">
        <v>24</v>
      </c>
      <c r="E121" s="17" t="s">
        <v>19</v>
      </c>
      <c r="F121" s="20"/>
      <c r="G121" s="21"/>
      <c r="H121" s="22"/>
      <c r="I121" s="22"/>
      <c r="J121" s="22">
        <v>103.25</v>
      </c>
      <c r="K121" s="22">
        <v>0</v>
      </c>
      <c r="L121" s="17" t="s">
        <v>24</v>
      </c>
      <c r="M121" s="17"/>
    </row>
    <row r="122" spans="1:13" s="23" customFormat="1" ht="16.5" customHeight="1">
      <c r="A122" s="17"/>
      <c r="B122" s="18"/>
      <c r="C122" s="19"/>
      <c r="D122" s="17" t="s">
        <v>24</v>
      </c>
      <c r="E122" s="17" t="s">
        <v>20</v>
      </c>
      <c r="F122" s="20"/>
      <c r="G122" s="21"/>
      <c r="H122" s="22"/>
      <c r="I122" s="22"/>
      <c r="J122" s="22">
        <v>16.87</v>
      </c>
      <c r="K122" s="22">
        <v>0</v>
      </c>
      <c r="L122" s="17"/>
      <c r="M122" s="17"/>
    </row>
    <row r="123" spans="1:13" s="23" customFormat="1" ht="16.5" customHeight="1">
      <c r="A123" s="17">
        <v>60</v>
      </c>
      <c r="B123" s="18" t="s">
        <v>44</v>
      </c>
      <c r="C123" s="19">
        <v>22</v>
      </c>
      <c r="D123" s="17" t="s">
        <v>18</v>
      </c>
      <c r="E123" s="17" t="s">
        <v>19</v>
      </c>
      <c r="F123" s="20"/>
      <c r="G123" s="21"/>
      <c r="H123" s="22"/>
      <c r="I123" s="22"/>
      <c r="J123" s="22">
        <v>103.25</v>
      </c>
      <c r="K123" s="22">
        <v>0</v>
      </c>
      <c r="L123" s="20">
        <f>59.07+62.84</f>
        <v>121.91</v>
      </c>
      <c r="M123" s="18">
        <f>6.1+4.78</f>
        <v>10.879999999999999</v>
      </c>
    </row>
    <row r="124" spans="1:13" s="23" customFormat="1" ht="16.5" customHeight="1">
      <c r="A124" s="17"/>
      <c r="B124" s="18"/>
      <c r="C124" s="19"/>
      <c r="D124" s="17" t="s">
        <v>18</v>
      </c>
      <c r="E124" s="17" t="s">
        <v>20</v>
      </c>
      <c r="F124" s="20"/>
      <c r="G124" s="21"/>
      <c r="H124" s="22"/>
      <c r="I124" s="22"/>
      <c r="J124" s="22">
        <v>16.87</v>
      </c>
      <c r="K124" s="22">
        <v>0</v>
      </c>
      <c r="L124" s="20">
        <v>347.64</v>
      </c>
      <c r="M124" s="18"/>
    </row>
    <row r="125" spans="1:13" s="23" customFormat="1" ht="16.5" customHeight="1">
      <c r="A125" s="17">
        <v>61</v>
      </c>
      <c r="B125" s="18" t="s">
        <v>44</v>
      </c>
      <c r="C125" s="19">
        <v>24</v>
      </c>
      <c r="D125" s="17" t="s">
        <v>18</v>
      </c>
      <c r="E125" s="17" t="s">
        <v>19</v>
      </c>
      <c r="F125" s="20"/>
      <c r="G125" s="21"/>
      <c r="H125" s="22"/>
      <c r="I125" s="22"/>
      <c r="J125" s="22">
        <v>103.25</v>
      </c>
      <c r="K125" s="22">
        <v>0</v>
      </c>
      <c r="L125" s="20">
        <f>98.79+83.04</f>
        <v>181.83</v>
      </c>
      <c r="M125" s="18">
        <f>9.16+7.44</f>
        <v>16.6</v>
      </c>
    </row>
    <row r="126" spans="1:13" s="23" customFormat="1" ht="16.5" customHeight="1">
      <c r="A126" s="17"/>
      <c r="B126" s="18"/>
      <c r="C126" s="19"/>
      <c r="D126" s="17" t="s">
        <v>18</v>
      </c>
      <c r="E126" s="17" t="s">
        <v>20</v>
      </c>
      <c r="F126" s="20"/>
      <c r="G126" s="21"/>
      <c r="H126" s="22"/>
      <c r="I126" s="22"/>
      <c r="J126" s="22">
        <v>16.87</v>
      </c>
      <c r="K126" s="22">
        <v>0</v>
      </c>
      <c r="L126" s="20">
        <v>493.98</v>
      </c>
      <c r="M126" s="18"/>
    </row>
    <row r="127" spans="1:13" s="23" customFormat="1" ht="16.5" customHeight="1">
      <c r="A127" s="17">
        <v>62</v>
      </c>
      <c r="B127" s="18" t="s">
        <v>44</v>
      </c>
      <c r="C127" s="19">
        <v>26</v>
      </c>
      <c r="D127" s="17" t="s">
        <v>18</v>
      </c>
      <c r="E127" s="17" t="s">
        <v>19</v>
      </c>
      <c r="F127" s="20"/>
      <c r="G127" s="21"/>
      <c r="H127" s="22"/>
      <c r="I127" s="22"/>
      <c r="J127" s="22">
        <v>103.25</v>
      </c>
      <c r="K127" s="22">
        <v>0</v>
      </c>
      <c r="L127" s="20">
        <v>244.32</v>
      </c>
      <c r="M127" s="18">
        <v>29.91</v>
      </c>
    </row>
    <row r="128" spans="1:13" s="23" customFormat="1" ht="16.5" customHeight="1">
      <c r="A128" s="17"/>
      <c r="B128" s="18"/>
      <c r="C128" s="19"/>
      <c r="D128" s="17" t="s">
        <v>18</v>
      </c>
      <c r="E128" s="17" t="s">
        <v>20</v>
      </c>
      <c r="F128" s="20"/>
      <c r="G128" s="21"/>
      <c r="H128" s="22"/>
      <c r="I128" s="22"/>
      <c r="J128" s="22">
        <v>16.87</v>
      </c>
      <c r="K128" s="22">
        <v>0</v>
      </c>
      <c r="L128" s="22">
        <v>861</v>
      </c>
      <c r="M128" s="18"/>
    </row>
    <row r="129" spans="1:13" s="23" customFormat="1" ht="16.5" customHeight="1">
      <c r="A129" s="17">
        <v>63</v>
      </c>
      <c r="B129" s="18" t="s">
        <v>44</v>
      </c>
      <c r="C129" s="19">
        <v>32</v>
      </c>
      <c r="D129" s="17" t="s">
        <v>18</v>
      </c>
      <c r="E129" s="17" t="s">
        <v>19</v>
      </c>
      <c r="F129" s="20"/>
      <c r="G129" s="21"/>
      <c r="H129" s="22"/>
      <c r="I129" s="22"/>
      <c r="J129" s="22">
        <v>103.25</v>
      </c>
      <c r="K129" s="22">
        <v>0</v>
      </c>
      <c r="L129" s="20">
        <v>86.8</v>
      </c>
      <c r="M129" s="18">
        <v>10.22</v>
      </c>
    </row>
    <row r="130" spans="1:13" s="23" customFormat="1" ht="16.5" customHeight="1">
      <c r="A130" s="17"/>
      <c r="B130" s="18"/>
      <c r="C130" s="19"/>
      <c r="D130" s="17" t="s">
        <v>18</v>
      </c>
      <c r="E130" s="17" t="s">
        <v>20</v>
      </c>
      <c r="F130" s="20"/>
      <c r="G130" s="21"/>
      <c r="H130" s="22"/>
      <c r="I130" s="22"/>
      <c r="J130" s="22">
        <v>16.87</v>
      </c>
      <c r="K130" s="22">
        <v>0</v>
      </c>
      <c r="L130" s="22">
        <v>294</v>
      </c>
      <c r="M130" s="18"/>
    </row>
    <row r="131" spans="1:13" s="23" customFormat="1" ht="16.5" customHeight="1">
      <c r="A131" s="17">
        <v>64</v>
      </c>
      <c r="B131" s="18" t="s">
        <v>44</v>
      </c>
      <c r="C131" s="19">
        <v>34</v>
      </c>
      <c r="D131" s="17" t="s">
        <v>24</v>
      </c>
      <c r="E131" s="17" t="s">
        <v>22</v>
      </c>
      <c r="F131" s="20">
        <v>5.36</v>
      </c>
      <c r="G131" s="21">
        <v>0.028</v>
      </c>
      <c r="H131" s="22"/>
      <c r="I131" s="22">
        <f>G131*H130</f>
        <v>0</v>
      </c>
      <c r="J131" s="22"/>
      <c r="K131" s="22">
        <v>18.03</v>
      </c>
      <c r="L131" s="17" t="s">
        <v>24</v>
      </c>
      <c r="M131" s="17"/>
    </row>
    <row r="132" spans="1:13" s="23" customFormat="1" ht="16.5" customHeight="1">
      <c r="A132" s="17"/>
      <c r="B132" s="18"/>
      <c r="C132" s="19"/>
      <c r="D132" s="17" t="s">
        <v>18</v>
      </c>
      <c r="E132" s="17" t="s">
        <v>20</v>
      </c>
      <c r="F132" s="20"/>
      <c r="G132" s="21"/>
      <c r="H132" s="22"/>
      <c r="I132" s="22"/>
      <c r="J132" s="22">
        <v>16.87</v>
      </c>
      <c r="K132" s="22">
        <v>0</v>
      </c>
      <c r="L132" s="22">
        <v>446</v>
      </c>
      <c r="M132" s="18"/>
    </row>
    <row r="133" spans="1:13" s="23" customFormat="1" ht="16.5" customHeight="1">
      <c r="A133" s="17">
        <v>65</v>
      </c>
      <c r="B133" s="18" t="s">
        <v>44</v>
      </c>
      <c r="C133" s="19">
        <v>38</v>
      </c>
      <c r="D133" s="17" t="s">
        <v>18</v>
      </c>
      <c r="E133" s="17" t="s">
        <v>19</v>
      </c>
      <c r="F133" s="20"/>
      <c r="G133" s="21"/>
      <c r="H133" s="22"/>
      <c r="I133" s="22"/>
      <c r="J133" s="22">
        <v>103.25</v>
      </c>
      <c r="K133" s="22">
        <v>0</v>
      </c>
      <c r="L133" s="20">
        <v>133.3</v>
      </c>
      <c r="M133" s="18">
        <v>14.25</v>
      </c>
    </row>
    <row r="134" spans="1:13" s="23" customFormat="1" ht="16.5" customHeight="1">
      <c r="A134" s="17"/>
      <c r="B134" s="18"/>
      <c r="C134" s="19"/>
      <c r="D134" s="17" t="s">
        <v>18</v>
      </c>
      <c r="E134" s="17" t="s">
        <v>20</v>
      </c>
      <c r="F134" s="20"/>
      <c r="G134" s="21"/>
      <c r="H134" s="22"/>
      <c r="I134" s="22"/>
      <c r="J134" s="22">
        <v>16.87</v>
      </c>
      <c r="K134" s="22">
        <v>0</v>
      </c>
      <c r="L134" s="20">
        <v>396.45</v>
      </c>
      <c r="M134" s="18"/>
    </row>
    <row r="135" spans="1:13" s="23" customFormat="1" ht="16.5" customHeight="1">
      <c r="A135" s="17">
        <v>66</v>
      </c>
      <c r="B135" s="18" t="s">
        <v>44</v>
      </c>
      <c r="C135" s="19">
        <v>50</v>
      </c>
      <c r="D135" s="17" t="s">
        <v>18</v>
      </c>
      <c r="E135" s="17" t="s">
        <v>19</v>
      </c>
      <c r="F135" s="20"/>
      <c r="G135" s="21"/>
      <c r="H135" s="22"/>
      <c r="I135" s="22"/>
      <c r="J135" s="22">
        <v>103.25</v>
      </c>
      <c r="K135" s="22">
        <v>0</v>
      </c>
      <c r="L135" s="20">
        <f>84.03+75.03</f>
        <v>159.06</v>
      </c>
      <c r="M135" s="18">
        <f>4.62+5.35</f>
        <v>9.969999999999999</v>
      </c>
    </row>
    <row r="136" spans="1:13" s="23" customFormat="1" ht="16.5" customHeight="1">
      <c r="A136" s="17"/>
      <c r="B136" s="18"/>
      <c r="C136" s="19"/>
      <c r="D136" s="17" t="s">
        <v>18</v>
      </c>
      <c r="E136" s="17" t="s">
        <v>20</v>
      </c>
      <c r="F136" s="20"/>
      <c r="G136" s="21"/>
      <c r="H136" s="22"/>
      <c r="I136" s="22"/>
      <c r="J136" s="22">
        <v>16.87</v>
      </c>
      <c r="K136" s="22">
        <v>0</v>
      </c>
      <c r="L136" s="20">
        <v>398.96</v>
      </c>
      <c r="M136" s="18"/>
    </row>
    <row r="137" spans="1:13" s="23" customFormat="1" ht="16.5" customHeight="1">
      <c r="A137" s="17">
        <v>67</v>
      </c>
      <c r="B137" s="18" t="s">
        <v>44</v>
      </c>
      <c r="C137" s="19">
        <v>52</v>
      </c>
      <c r="D137" s="17" t="s">
        <v>18</v>
      </c>
      <c r="E137" s="17" t="s">
        <v>19</v>
      </c>
      <c r="F137" s="20"/>
      <c r="G137" s="21"/>
      <c r="H137" s="22"/>
      <c r="I137" s="22"/>
      <c r="J137" s="22">
        <v>103.25</v>
      </c>
      <c r="K137" s="22">
        <v>0</v>
      </c>
      <c r="L137" s="20">
        <f>89.9+133.15</f>
        <v>223.05</v>
      </c>
      <c r="M137" s="18">
        <f>4.94+8.41</f>
        <v>13.350000000000001</v>
      </c>
    </row>
    <row r="138" spans="1:13" s="23" customFormat="1" ht="16.5" customHeight="1">
      <c r="A138" s="17"/>
      <c r="B138" s="18"/>
      <c r="C138" s="19"/>
      <c r="D138" s="17" t="s">
        <v>18</v>
      </c>
      <c r="E138" s="17" t="s">
        <v>20</v>
      </c>
      <c r="F138" s="20"/>
      <c r="G138" s="21"/>
      <c r="H138" s="22"/>
      <c r="I138" s="22"/>
      <c r="J138" s="22">
        <v>16.87</v>
      </c>
      <c r="K138" s="22">
        <v>0</v>
      </c>
      <c r="L138" s="20">
        <v>777.12</v>
      </c>
      <c r="M138" s="18"/>
    </row>
    <row r="139" spans="1:13" s="23" customFormat="1" ht="16.5" customHeight="1">
      <c r="A139" s="17">
        <v>68</v>
      </c>
      <c r="B139" s="18" t="s">
        <v>45</v>
      </c>
      <c r="C139" s="19">
        <v>8</v>
      </c>
      <c r="D139" s="17" t="s">
        <v>18</v>
      </c>
      <c r="E139" s="17" t="s">
        <v>19</v>
      </c>
      <c r="F139" s="20">
        <v>3.14</v>
      </c>
      <c r="G139" s="21">
        <v>0.063</v>
      </c>
      <c r="H139" s="22">
        <v>71.82</v>
      </c>
      <c r="I139" s="22">
        <f>G139*H139</f>
        <v>4.52466</v>
      </c>
      <c r="J139" s="22">
        <v>0</v>
      </c>
      <c r="K139" s="22">
        <v>114.58</v>
      </c>
      <c r="L139" s="20">
        <f>37.95+46.52</f>
        <v>84.47</v>
      </c>
      <c r="M139" s="18">
        <f>2.09+1.73</f>
        <v>3.82</v>
      </c>
    </row>
    <row r="140" spans="1:13" s="23" customFormat="1" ht="16.5" customHeight="1">
      <c r="A140" s="17"/>
      <c r="B140" s="18"/>
      <c r="C140" s="19"/>
      <c r="D140" s="17" t="s">
        <v>18</v>
      </c>
      <c r="E140" s="17" t="s">
        <v>20</v>
      </c>
      <c r="F140" s="20">
        <v>5.36</v>
      </c>
      <c r="G140" s="21">
        <v>0.063</v>
      </c>
      <c r="H140" s="22"/>
      <c r="I140" s="22">
        <f>G140*H139</f>
        <v>4.52466</v>
      </c>
      <c r="J140" s="22"/>
      <c r="K140" s="22">
        <v>18.03</v>
      </c>
      <c r="L140" s="20">
        <v>166.66</v>
      </c>
      <c r="M140" s="18"/>
    </row>
    <row r="141" spans="1:13" s="23" customFormat="1" ht="16.5" customHeight="1">
      <c r="A141" s="17">
        <v>69</v>
      </c>
      <c r="B141" s="18" t="s">
        <v>45</v>
      </c>
      <c r="C141" s="19">
        <v>10</v>
      </c>
      <c r="D141" s="17" t="s">
        <v>24</v>
      </c>
      <c r="E141" s="17" t="s">
        <v>22</v>
      </c>
      <c r="F141" s="20">
        <v>5.36</v>
      </c>
      <c r="G141" s="21">
        <v>0.028</v>
      </c>
      <c r="H141" s="22"/>
      <c r="I141" s="22">
        <f>G141*H140</f>
        <v>0</v>
      </c>
      <c r="J141" s="22"/>
      <c r="K141" s="22">
        <v>18.03</v>
      </c>
      <c r="L141" s="17" t="s">
        <v>24</v>
      </c>
      <c r="M141" s="17"/>
    </row>
    <row r="142" spans="1:13" s="23" customFormat="1" ht="16.5" customHeight="1">
      <c r="A142" s="17"/>
      <c r="B142" s="18"/>
      <c r="C142" s="19"/>
      <c r="D142" s="17" t="s">
        <v>18</v>
      </c>
      <c r="E142" s="17" t="s">
        <v>20</v>
      </c>
      <c r="F142" s="20">
        <v>5.36</v>
      </c>
      <c r="G142" s="21">
        <v>0.055</v>
      </c>
      <c r="H142" s="22"/>
      <c r="I142" s="22">
        <f>G142*H141</f>
        <v>0</v>
      </c>
      <c r="J142" s="22"/>
      <c r="K142" s="22">
        <v>18.03</v>
      </c>
      <c r="L142" s="20">
        <v>137.7</v>
      </c>
      <c r="M142" s="18"/>
    </row>
    <row r="143" spans="1:13" s="23" customFormat="1" ht="16.5" customHeight="1">
      <c r="A143" s="17">
        <v>70</v>
      </c>
      <c r="B143" s="18" t="s">
        <v>46</v>
      </c>
      <c r="C143" s="19">
        <v>1</v>
      </c>
      <c r="D143" s="17" t="s">
        <v>18</v>
      </c>
      <c r="E143" s="17" t="s">
        <v>19</v>
      </c>
      <c r="F143" s="20"/>
      <c r="G143" s="21"/>
      <c r="H143" s="22"/>
      <c r="I143" s="22"/>
      <c r="J143" s="22"/>
      <c r="K143" s="22"/>
      <c r="L143" s="20">
        <f>87.75+99.68</f>
        <v>187.43</v>
      </c>
      <c r="M143" s="18">
        <f>4.66+5.48</f>
        <v>10.14</v>
      </c>
    </row>
    <row r="144" spans="1:13" s="23" customFormat="1" ht="16.5" customHeight="1">
      <c r="A144" s="17"/>
      <c r="B144" s="18"/>
      <c r="C144" s="19"/>
      <c r="D144" s="17" t="s">
        <v>18</v>
      </c>
      <c r="E144" s="17" t="s">
        <v>20</v>
      </c>
      <c r="F144" s="20"/>
      <c r="G144" s="21"/>
      <c r="H144" s="22"/>
      <c r="I144" s="22"/>
      <c r="J144" s="22"/>
      <c r="K144" s="22"/>
      <c r="L144" s="20">
        <v>667.93</v>
      </c>
      <c r="M144" s="18"/>
    </row>
    <row r="145" spans="1:13" s="23" customFormat="1" ht="17.25" customHeight="1">
      <c r="A145" s="17">
        <v>71</v>
      </c>
      <c r="B145" s="18" t="s">
        <v>46</v>
      </c>
      <c r="C145" s="19">
        <v>5</v>
      </c>
      <c r="D145" s="17" t="s">
        <v>18</v>
      </c>
      <c r="E145" s="17" t="s">
        <v>19</v>
      </c>
      <c r="F145" s="20"/>
      <c r="G145" s="21"/>
      <c r="H145" s="22"/>
      <c r="I145" s="22"/>
      <c r="J145" s="22"/>
      <c r="K145" s="22"/>
      <c r="L145" s="20">
        <f>109.34+132.86</f>
        <v>242.20000000000002</v>
      </c>
      <c r="M145" s="18">
        <f>5.36+7.31</f>
        <v>12.67</v>
      </c>
    </row>
    <row r="146" spans="1:13" s="23" customFormat="1" ht="17.25" customHeight="1">
      <c r="A146" s="17"/>
      <c r="B146" s="18"/>
      <c r="C146" s="19"/>
      <c r="D146" s="17" t="s">
        <v>24</v>
      </c>
      <c r="E146" s="17" t="s">
        <v>20</v>
      </c>
      <c r="F146" s="20"/>
      <c r="G146" s="21"/>
      <c r="H146" s="22"/>
      <c r="I146" s="22"/>
      <c r="J146" s="22"/>
      <c r="K146" s="22"/>
      <c r="L146" s="17" t="s">
        <v>24</v>
      </c>
      <c r="M146" s="17"/>
    </row>
    <row r="147" spans="1:13" s="23" customFormat="1" ht="16.5" customHeight="1">
      <c r="A147" s="17">
        <v>72</v>
      </c>
      <c r="B147" s="18" t="s">
        <v>46</v>
      </c>
      <c r="C147" s="19">
        <v>7</v>
      </c>
      <c r="D147" s="17" t="s">
        <v>18</v>
      </c>
      <c r="E147" s="17" t="s">
        <v>19</v>
      </c>
      <c r="F147" s="20"/>
      <c r="G147" s="21"/>
      <c r="H147" s="22"/>
      <c r="I147" s="22"/>
      <c r="J147" s="22"/>
      <c r="K147" s="22"/>
      <c r="L147" s="20">
        <f>93.81+91.36</f>
        <v>185.17000000000002</v>
      </c>
      <c r="M147" s="18">
        <f>5.14+5.02</f>
        <v>10.16</v>
      </c>
    </row>
    <row r="148" spans="1:13" s="23" customFormat="1" ht="17.25" customHeight="1">
      <c r="A148" s="17"/>
      <c r="B148" s="18"/>
      <c r="C148" s="19"/>
      <c r="D148" s="17" t="s">
        <v>18</v>
      </c>
      <c r="E148" s="17" t="s">
        <v>20</v>
      </c>
      <c r="F148" s="20"/>
      <c r="G148" s="21"/>
      <c r="H148" s="22"/>
      <c r="I148" s="22"/>
      <c r="J148" s="22"/>
      <c r="K148" s="22"/>
      <c r="L148" s="20">
        <v>238.26</v>
      </c>
      <c r="M148" s="18"/>
    </row>
    <row r="149" spans="1:13" s="23" customFormat="1" ht="16.5" customHeight="1">
      <c r="A149" s="17">
        <v>73</v>
      </c>
      <c r="B149" s="18" t="s">
        <v>46</v>
      </c>
      <c r="C149" s="19">
        <v>9</v>
      </c>
      <c r="D149" s="17" t="s">
        <v>18</v>
      </c>
      <c r="E149" s="17" t="s">
        <v>19</v>
      </c>
      <c r="F149" s="20"/>
      <c r="G149" s="21"/>
      <c r="H149" s="22"/>
      <c r="I149" s="22"/>
      <c r="J149" s="22"/>
      <c r="K149" s="22"/>
      <c r="L149" s="20">
        <f>211+105.36</f>
        <v>316.36</v>
      </c>
      <c r="M149" s="18">
        <f>6.61+5.79</f>
        <v>12.4</v>
      </c>
    </row>
    <row r="150" spans="1:13" s="23" customFormat="1" ht="16.5" customHeight="1">
      <c r="A150" s="17"/>
      <c r="B150" s="18"/>
      <c r="C150" s="19"/>
      <c r="D150" s="17" t="s">
        <v>18</v>
      </c>
      <c r="E150" s="17" t="s">
        <v>20</v>
      </c>
      <c r="F150" s="20"/>
      <c r="G150" s="21"/>
      <c r="H150" s="22"/>
      <c r="I150" s="22"/>
      <c r="J150" s="22"/>
      <c r="K150" s="22"/>
      <c r="L150" s="22">
        <v>573</v>
      </c>
      <c r="M150" s="18"/>
    </row>
    <row r="151" spans="1:13" s="23" customFormat="1" ht="16.5" customHeight="1">
      <c r="A151" s="17">
        <v>74</v>
      </c>
      <c r="B151" s="18" t="s">
        <v>46</v>
      </c>
      <c r="C151" s="19">
        <v>11</v>
      </c>
      <c r="D151" s="17" t="s">
        <v>18</v>
      </c>
      <c r="E151" s="17" t="s">
        <v>19</v>
      </c>
      <c r="F151" s="20"/>
      <c r="G151" s="21"/>
      <c r="H151" s="22"/>
      <c r="I151" s="22"/>
      <c r="J151" s="22"/>
      <c r="K151" s="22"/>
      <c r="L151" s="20">
        <f>143.67+243.19</f>
        <v>386.86</v>
      </c>
      <c r="M151" s="18">
        <f>7.9+8.65</f>
        <v>16.55</v>
      </c>
    </row>
    <row r="152" spans="1:13" s="23" customFormat="1" ht="13.5" customHeight="1">
      <c r="A152" s="17"/>
      <c r="B152" s="18"/>
      <c r="C152" s="19"/>
      <c r="D152" s="17" t="s">
        <v>18</v>
      </c>
      <c r="E152" s="17" t="s">
        <v>20</v>
      </c>
      <c r="F152" s="20"/>
      <c r="G152" s="21"/>
      <c r="H152" s="22"/>
      <c r="I152" s="22"/>
      <c r="J152" s="22"/>
      <c r="K152" s="22"/>
      <c r="L152" s="22">
        <v>801</v>
      </c>
      <c r="M152" s="18"/>
    </row>
    <row r="153" spans="1:13" s="23" customFormat="1" ht="16.5" customHeight="1">
      <c r="A153" s="17">
        <v>75</v>
      </c>
      <c r="B153" s="18" t="s">
        <v>46</v>
      </c>
      <c r="C153" s="19">
        <v>13</v>
      </c>
      <c r="D153" s="17" t="s">
        <v>18</v>
      </c>
      <c r="E153" s="17" t="s">
        <v>19</v>
      </c>
      <c r="F153" s="20"/>
      <c r="G153" s="21"/>
      <c r="H153" s="22"/>
      <c r="I153" s="22"/>
      <c r="J153" s="22"/>
      <c r="K153" s="22"/>
      <c r="L153" s="20">
        <f>97.73+78.58</f>
        <v>176.31</v>
      </c>
      <c r="M153" s="27">
        <f>9.69+7.44</f>
        <v>17.13</v>
      </c>
    </row>
    <row r="154" spans="1:13" s="23" customFormat="1" ht="16.5" customHeight="1">
      <c r="A154" s="17"/>
      <c r="B154" s="18"/>
      <c r="C154" s="19"/>
      <c r="D154" s="17" t="s">
        <v>18</v>
      </c>
      <c r="E154" s="17" t="s">
        <v>20</v>
      </c>
      <c r="F154" s="20"/>
      <c r="G154" s="21"/>
      <c r="H154" s="22"/>
      <c r="I154" s="22"/>
      <c r="J154" s="22"/>
      <c r="K154" s="22"/>
      <c r="L154" s="20">
        <v>385.39</v>
      </c>
      <c r="M154" s="18"/>
    </row>
    <row r="155" spans="1:13" s="23" customFormat="1" ht="16.5" customHeight="1">
      <c r="A155" s="17">
        <v>76</v>
      </c>
      <c r="B155" s="18" t="s">
        <v>47</v>
      </c>
      <c r="C155" s="19">
        <v>40</v>
      </c>
      <c r="D155" s="17"/>
      <c r="E155" s="17"/>
      <c r="F155" s="20"/>
      <c r="G155" s="21"/>
      <c r="H155" s="22"/>
      <c r="I155" s="22"/>
      <c r="J155" s="22"/>
      <c r="K155" s="22"/>
      <c r="L155" s="20"/>
      <c r="M155" s="18"/>
    </row>
    <row r="156" spans="1:13" s="23" customFormat="1" ht="16.5" customHeight="1">
      <c r="A156" s="17"/>
      <c r="B156" s="18"/>
      <c r="C156" s="19"/>
      <c r="D156" s="17" t="s">
        <v>18</v>
      </c>
      <c r="E156" s="17" t="s">
        <v>20</v>
      </c>
      <c r="F156" s="20">
        <v>5.36</v>
      </c>
      <c r="G156" s="21">
        <v>0.033</v>
      </c>
      <c r="H156" s="22"/>
      <c r="I156" s="22">
        <f>G156*H155</f>
        <v>0</v>
      </c>
      <c r="J156" s="22"/>
      <c r="K156" s="22">
        <v>18.03</v>
      </c>
      <c r="L156" s="31">
        <v>550</v>
      </c>
      <c r="M156" s="18"/>
    </row>
    <row r="157" spans="1:13" s="23" customFormat="1" ht="16.5" customHeight="1">
      <c r="A157" s="17">
        <v>77</v>
      </c>
      <c r="B157" s="18" t="s">
        <v>48</v>
      </c>
      <c r="C157" s="19">
        <v>5</v>
      </c>
      <c r="D157" s="17" t="s">
        <v>18</v>
      </c>
      <c r="E157" s="17" t="s">
        <v>19</v>
      </c>
      <c r="F157" s="20">
        <v>3.14</v>
      </c>
      <c r="G157" s="21">
        <v>0.033</v>
      </c>
      <c r="H157" s="22">
        <v>676.2</v>
      </c>
      <c r="I157" s="22">
        <f>G157*H157</f>
        <v>22.314600000000002</v>
      </c>
      <c r="J157" s="22">
        <v>0</v>
      </c>
      <c r="K157" s="22">
        <v>114.58</v>
      </c>
      <c r="L157" s="20">
        <f>82.22+176.55</f>
        <v>258.77</v>
      </c>
      <c r="M157" s="18">
        <f>4.52+4.55</f>
        <v>9.07</v>
      </c>
    </row>
    <row r="158" spans="1:13" s="23" customFormat="1" ht="16.5" customHeight="1">
      <c r="A158" s="17"/>
      <c r="B158" s="18"/>
      <c r="C158" s="19"/>
      <c r="D158" s="17" t="s">
        <v>18</v>
      </c>
      <c r="E158" s="17" t="s">
        <v>20</v>
      </c>
      <c r="F158" s="20">
        <v>5.36</v>
      </c>
      <c r="G158" s="21">
        <v>0.033</v>
      </c>
      <c r="H158" s="22"/>
      <c r="I158" s="22">
        <f>G158*H157</f>
        <v>22.314600000000002</v>
      </c>
      <c r="J158" s="22"/>
      <c r="K158" s="22">
        <v>18.03</v>
      </c>
      <c r="L158" s="31">
        <v>530</v>
      </c>
      <c r="M158" s="18"/>
    </row>
    <row r="159" spans="1:13" s="23" customFormat="1" ht="16.5" customHeight="1">
      <c r="A159" s="17">
        <v>78</v>
      </c>
      <c r="B159" s="18" t="s">
        <v>48</v>
      </c>
      <c r="C159" s="19">
        <v>7</v>
      </c>
      <c r="D159" s="17" t="s">
        <v>18</v>
      </c>
      <c r="E159" s="17" t="s">
        <v>19</v>
      </c>
      <c r="F159" s="20">
        <v>3.14</v>
      </c>
      <c r="G159" s="21">
        <v>0.033</v>
      </c>
      <c r="H159" s="22">
        <v>676.2</v>
      </c>
      <c r="I159" s="22">
        <f>G159*H159</f>
        <v>22.314600000000002</v>
      </c>
      <c r="J159" s="22">
        <v>0</v>
      </c>
      <c r="K159" s="22">
        <v>114.58</v>
      </c>
      <c r="L159" s="20">
        <f>175.86+181.92</f>
        <v>357.78</v>
      </c>
      <c r="M159" s="18">
        <f>9.67+2.06</f>
        <v>11.73</v>
      </c>
    </row>
    <row r="160" spans="1:13" s="23" customFormat="1" ht="16.5" customHeight="1">
      <c r="A160" s="17"/>
      <c r="B160" s="18"/>
      <c r="C160" s="19"/>
      <c r="D160" s="17" t="s">
        <v>18</v>
      </c>
      <c r="E160" s="17" t="s">
        <v>20</v>
      </c>
      <c r="F160" s="20">
        <v>5.36</v>
      </c>
      <c r="G160" s="21">
        <v>0.033</v>
      </c>
      <c r="H160" s="22"/>
      <c r="I160" s="22">
        <f>G160*H159</f>
        <v>22.314600000000002</v>
      </c>
      <c r="J160" s="22"/>
      <c r="K160" s="22">
        <v>18.03</v>
      </c>
      <c r="L160" s="31">
        <v>429</v>
      </c>
      <c r="M160" s="18"/>
    </row>
    <row r="161" spans="1:13" s="23" customFormat="1" ht="16.5" customHeight="1">
      <c r="A161" s="17">
        <v>79</v>
      </c>
      <c r="B161" s="18" t="s">
        <v>48</v>
      </c>
      <c r="C161" s="19">
        <v>9</v>
      </c>
      <c r="D161" s="17" t="s">
        <v>18</v>
      </c>
      <c r="E161" s="17" t="s">
        <v>19</v>
      </c>
      <c r="F161" s="20">
        <v>3.14</v>
      </c>
      <c r="G161" s="21">
        <v>0.033</v>
      </c>
      <c r="H161" s="22">
        <v>676.2</v>
      </c>
      <c r="I161" s="22">
        <f>G161*H161</f>
        <v>22.314600000000002</v>
      </c>
      <c r="J161" s="22">
        <v>0</v>
      </c>
      <c r="K161" s="22">
        <v>114.58</v>
      </c>
      <c r="L161" s="20">
        <f>80.16+59.38</f>
        <v>139.54</v>
      </c>
      <c r="M161" s="18">
        <f>4.41+5.64</f>
        <v>10.05</v>
      </c>
    </row>
    <row r="162" spans="1:13" s="23" customFormat="1" ht="16.5" customHeight="1">
      <c r="A162" s="17"/>
      <c r="B162" s="18"/>
      <c r="C162" s="19"/>
      <c r="D162" s="17" t="s">
        <v>18</v>
      </c>
      <c r="E162" s="17" t="s">
        <v>20</v>
      </c>
      <c r="F162" s="20">
        <v>5.36</v>
      </c>
      <c r="G162" s="21">
        <v>0.033</v>
      </c>
      <c r="H162" s="22"/>
      <c r="I162" s="22">
        <f>G162*H161</f>
        <v>22.314600000000002</v>
      </c>
      <c r="J162" s="22"/>
      <c r="K162" s="22">
        <v>18.03</v>
      </c>
      <c r="L162" s="31">
        <v>414</v>
      </c>
      <c r="M162" s="18"/>
    </row>
    <row r="163" spans="1:13" s="23" customFormat="1" ht="16.5" customHeight="1">
      <c r="A163" s="17">
        <v>80</v>
      </c>
      <c r="B163" s="18" t="s">
        <v>49</v>
      </c>
      <c r="C163" s="19">
        <v>2</v>
      </c>
      <c r="D163" s="17" t="s">
        <v>18</v>
      </c>
      <c r="E163" s="17" t="s">
        <v>22</v>
      </c>
      <c r="F163" s="20"/>
      <c r="G163" s="21"/>
      <c r="H163" s="22"/>
      <c r="I163" s="22"/>
      <c r="J163" s="22"/>
      <c r="K163" s="22"/>
      <c r="L163" s="20">
        <f>99.29+84.86</f>
        <v>184.15</v>
      </c>
      <c r="M163" s="18">
        <f>4.99+4.67</f>
        <v>9.66</v>
      </c>
    </row>
    <row r="164" spans="1:13" s="23" customFormat="1" ht="16.5" customHeight="1">
      <c r="A164" s="17"/>
      <c r="B164" s="18"/>
      <c r="C164" s="19"/>
      <c r="D164" s="17" t="s">
        <v>18</v>
      </c>
      <c r="E164" s="17" t="s">
        <v>20</v>
      </c>
      <c r="F164" s="20"/>
      <c r="G164" s="21"/>
      <c r="H164" s="22"/>
      <c r="I164" s="22"/>
      <c r="J164" s="22"/>
      <c r="K164" s="22"/>
      <c r="L164" s="20">
        <v>450.34</v>
      </c>
      <c r="M164" s="18"/>
    </row>
    <row r="165" spans="1:13" s="23" customFormat="1" ht="16.5" customHeight="1">
      <c r="A165" s="17">
        <v>81</v>
      </c>
      <c r="B165" s="18" t="s">
        <v>49</v>
      </c>
      <c r="C165" s="19">
        <v>5</v>
      </c>
      <c r="D165" s="17" t="s">
        <v>18</v>
      </c>
      <c r="E165" s="17" t="s">
        <v>22</v>
      </c>
      <c r="F165" s="20"/>
      <c r="G165" s="21"/>
      <c r="H165" s="22"/>
      <c r="I165" s="22"/>
      <c r="J165" s="22"/>
      <c r="K165" s="22"/>
      <c r="L165" s="20">
        <f>195.09+197.7</f>
        <v>392.78999999999996</v>
      </c>
      <c r="M165" s="18">
        <f>9.55+10.87</f>
        <v>20.42</v>
      </c>
    </row>
    <row r="166" spans="1:13" s="23" customFormat="1" ht="16.5" customHeight="1">
      <c r="A166" s="17"/>
      <c r="B166" s="18"/>
      <c r="C166" s="19"/>
      <c r="D166" s="17" t="s">
        <v>18</v>
      </c>
      <c r="E166" s="17" t="s">
        <v>20</v>
      </c>
      <c r="F166" s="20"/>
      <c r="G166" s="21"/>
      <c r="H166" s="22"/>
      <c r="I166" s="22"/>
      <c r="J166" s="22"/>
      <c r="K166" s="22"/>
      <c r="L166" s="20">
        <v>666.19</v>
      </c>
      <c r="M166" s="18"/>
    </row>
    <row r="167" spans="1:13" s="23" customFormat="1" ht="16.5" customHeight="1">
      <c r="A167" s="17">
        <v>82</v>
      </c>
      <c r="B167" s="18" t="s">
        <v>49</v>
      </c>
      <c r="C167" s="19">
        <v>7</v>
      </c>
      <c r="D167" s="17" t="s">
        <v>18</v>
      </c>
      <c r="E167" s="17" t="s">
        <v>22</v>
      </c>
      <c r="F167" s="20"/>
      <c r="G167" s="21"/>
      <c r="H167" s="22"/>
      <c r="I167" s="22"/>
      <c r="J167" s="22"/>
      <c r="K167" s="22"/>
      <c r="L167" s="20">
        <f>181.17+237.02</f>
        <v>418.19</v>
      </c>
      <c r="M167" s="18">
        <f>9.38+13.04</f>
        <v>22.42</v>
      </c>
    </row>
    <row r="168" spans="1:13" s="23" customFormat="1" ht="16.5" customHeight="1">
      <c r="A168" s="17"/>
      <c r="B168" s="18"/>
      <c r="C168" s="19"/>
      <c r="D168" s="17" t="s">
        <v>18</v>
      </c>
      <c r="E168" s="17" t="s">
        <v>20</v>
      </c>
      <c r="F168" s="20"/>
      <c r="G168" s="21"/>
      <c r="H168" s="22"/>
      <c r="I168" s="22"/>
      <c r="J168" s="22"/>
      <c r="K168" s="22"/>
      <c r="L168" s="20">
        <v>877.3</v>
      </c>
      <c r="M168" s="18"/>
    </row>
    <row r="169" spans="1:13" s="23" customFormat="1" ht="16.5" customHeight="1">
      <c r="A169" s="17">
        <v>83</v>
      </c>
      <c r="B169" s="18" t="s">
        <v>49</v>
      </c>
      <c r="C169" s="19">
        <v>8</v>
      </c>
      <c r="D169" s="17" t="s">
        <v>18</v>
      </c>
      <c r="E169" s="17" t="s">
        <v>22</v>
      </c>
      <c r="F169" s="20"/>
      <c r="G169" s="21"/>
      <c r="H169" s="22"/>
      <c r="I169" s="22"/>
      <c r="J169" s="22"/>
      <c r="K169" s="22"/>
      <c r="L169" s="20">
        <f>37.12+27.93+34.52+21.38</f>
        <v>120.94999999999999</v>
      </c>
      <c r="M169" s="18">
        <f>2.04+1.54+2.8+2.21</f>
        <v>8.59</v>
      </c>
    </row>
    <row r="170" spans="1:13" s="23" customFormat="1" ht="18" customHeight="1">
      <c r="A170" s="17"/>
      <c r="B170" s="18"/>
      <c r="C170" s="19"/>
      <c r="D170" s="17" t="s">
        <v>18</v>
      </c>
      <c r="E170" s="17" t="s">
        <v>20</v>
      </c>
      <c r="F170" s="20"/>
      <c r="G170" s="21"/>
      <c r="H170" s="22"/>
      <c r="I170" s="22"/>
      <c r="J170" s="22"/>
      <c r="K170" s="22"/>
      <c r="L170" s="20">
        <v>263.15</v>
      </c>
      <c r="M170" s="18"/>
    </row>
    <row r="172" spans="1:13" s="40" customFormat="1" ht="12.75">
      <c r="A172" s="39" t="s">
        <v>50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</sheetData>
  <sheetProtection selectLockedCells="1" selectUnlockedCells="1"/>
  <autoFilter ref="A4:P170"/>
  <mergeCells count="285">
    <mergeCell ref="A1:M1"/>
    <mergeCell ref="A2:A3"/>
    <mergeCell ref="B2:C2"/>
    <mergeCell ref="D2:D3"/>
    <mergeCell ref="E2:E3"/>
    <mergeCell ref="F2:G2"/>
    <mergeCell ref="H2:J2"/>
    <mergeCell ref="K2:K3"/>
    <mergeCell ref="L2:L3"/>
    <mergeCell ref="M2:M3"/>
    <mergeCell ref="A5:A6"/>
    <mergeCell ref="B5:B6"/>
    <mergeCell ref="C5:C6"/>
    <mergeCell ref="A7:A8"/>
    <mergeCell ref="B7:B8"/>
    <mergeCell ref="C7:C8"/>
    <mergeCell ref="L8:M8"/>
    <mergeCell ref="A9:A10"/>
    <mergeCell ref="B9:B10"/>
    <mergeCell ref="C9:C10"/>
    <mergeCell ref="L10:M10"/>
    <mergeCell ref="A11:A12"/>
    <mergeCell ref="B11:B12"/>
    <mergeCell ref="C11:C12"/>
    <mergeCell ref="L12:M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L23:M23"/>
    <mergeCell ref="A25:A26"/>
    <mergeCell ref="B25:B26"/>
    <mergeCell ref="C25:C26"/>
    <mergeCell ref="A27:A28"/>
    <mergeCell ref="B27:B28"/>
    <mergeCell ref="C27:C28"/>
    <mergeCell ref="L28:M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L36:M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L42:M42"/>
    <mergeCell ref="A43:A44"/>
    <mergeCell ref="B43:B44"/>
    <mergeCell ref="C43:C44"/>
    <mergeCell ref="A45:A46"/>
    <mergeCell ref="B45:B46"/>
    <mergeCell ref="C45:C46"/>
    <mergeCell ref="L46:M46"/>
    <mergeCell ref="A47:A48"/>
    <mergeCell ref="B47:B48"/>
    <mergeCell ref="C47:C48"/>
    <mergeCell ref="A49:A50"/>
    <mergeCell ref="B49:B50"/>
    <mergeCell ref="C49:C50"/>
    <mergeCell ref="L50:M50"/>
    <mergeCell ref="A51:A52"/>
    <mergeCell ref="B51:B52"/>
    <mergeCell ref="C51:C52"/>
    <mergeCell ref="A53:A54"/>
    <mergeCell ref="B53:B54"/>
    <mergeCell ref="C53:C54"/>
    <mergeCell ref="L54:M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L60:M60"/>
    <mergeCell ref="A61:A62"/>
    <mergeCell ref="B61:B62"/>
    <mergeCell ref="C61:C62"/>
    <mergeCell ref="L62:M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L70:M70"/>
    <mergeCell ref="A71:A72"/>
    <mergeCell ref="B71:B72"/>
    <mergeCell ref="C71:C72"/>
    <mergeCell ref="L72:M72"/>
    <mergeCell ref="A73:A74"/>
    <mergeCell ref="B73:B74"/>
    <mergeCell ref="C73:C74"/>
    <mergeCell ref="L74:M74"/>
    <mergeCell ref="A75:A76"/>
    <mergeCell ref="B75:B76"/>
    <mergeCell ref="C75:C76"/>
    <mergeCell ref="L76:M76"/>
    <mergeCell ref="A77:A78"/>
    <mergeCell ref="B77:B78"/>
    <mergeCell ref="C77:C78"/>
    <mergeCell ref="L78:M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L90:M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L107:M107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L116:M116"/>
    <mergeCell ref="A117:A118"/>
    <mergeCell ref="B117:B118"/>
    <mergeCell ref="C117:C118"/>
    <mergeCell ref="L118:M118"/>
    <mergeCell ref="A119:A120"/>
    <mergeCell ref="B119:B120"/>
    <mergeCell ref="C119:C120"/>
    <mergeCell ref="A121:A122"/>
    <mergeCell ref="B121:B122"/>
    <mergeCell ref="C121:C122"/>
    <mergeCell ref="L121:M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L131:M131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L141:M141"/>
    <mergeCell ref="A143:A144"/>
    <mergeCell ref="B143:B144"/>
    <mergeCell ref="C143:C144"/>
    <mergeCell ref="A145:A146"/>
    <mergeCell ref="B145:B146"/>
    <mergeCell ref="C145:C146"/>
    <mergeCell ref="L146:M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69:A170"/>
    <mergeCell ref="B169:B170"/>
    <mergeCell ref="C169:C170"/>
    <mergeCell ref="A172:M172"/>
  </mergeCells>
  <printOptions horizontalCentered="1"/>
  <pageMargins left="0.39375" right="0" top="0.39375" bottom="0.39375" header="0.5118055555555555" footer="0.5118055555555555"/>
  <pageSetup horizontalDpi="300" verticalDpi="300" orientation="portrait" paperSize="9" scale="99"/>
  <rowBreaks count="3" manualBreakCount="3">
    <brk id="40" max="255" man="1"/>
    <brk id="84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86" zoomScaleNormal="50" zoomScaleSheetLayoutView="86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7.7109375" style="2" customWidth="1"/>
    <col min="3" max="3" width="7.8515625" style="3" customWidth="1"/>
    <col min="4" max="4" width="13.7109375" style="4" customWidth="1"/>
    <col min="5" max="5" width="12.28125" style="4" customWidth="1"/>
    <col min="6" max="11" width="0" style="2" hidden="1" customWidth="1"/>
    <col min="12" max="12" width="14.140625" style="5" customWidth="1"/>
    <col min="13" max="16384" width="9.140625" style="2" customWidth="1"/>
  </cols>
  <sheetData>
    <row r="1" spans="1:12" ht="32.25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8" t="s">
        <v>1</v>
      </c>
      <c r="B2" s="9" t="s">
        <v>2</v>
      </c>
      <c r="C2" s="9"/>
      <c r="D2" s="9" t="s">
        <v>3</v>
      </c>
      <c r="E2" s="9" t="s">
        <v>4</v>
      </c>
      <c r="F2" s="10" t="s">
        <v>5</v>
      </c>
      <c r="G2" s="10"/>
      <c r="H2" s="10" t="s">
        <v>6</v>
      </c>
      <c r="I2" s="10"/>
      <c r="J2" s="10"/>
      <c r="K2" s="9" t="s">
        <v>7</v>
      </c>
      <c r="L2" s="11" t="s">
        <v>8</v>
      </c>
    </row>
    <row r="3" spans="1:14" ht="12.75">
      <c r="A3" s="8"/>
      <c r="B3" s="9" t="s">
        <v>10</v>
      </c>
      <c r="C3" s="9" t="s">
        <v>11</v>
      </c>
      <c r="D3" s="9"/>
      <c r="E3" s="9"/>
      <c r="F3" s="12" t="s">
        <v>12</v>
      </c>
      <c r="G3" s="13" t="s">
        <v>13</v>
      </c>
      <c r="H3" s="14" t="s">
        <v>14</v>
      </c>
      <c r="I3" s="14" t="s">
        <v>15</v>
      </c>
      <c r="J3" s="14" t="s">
        <v>16</v>
      </c>
      <c r="K3" s="9"/>
      <c r="L3" s="11"/>
      <c r="N3" s="41"/>
    </row>
    <row r="4" spans="1:12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11"/>
      <c r="G4" s="15"/>
      <c r="H4" s="9"/>
      <c r="I4" s="9"/>
      <c r="J4" s="9"/>
      <c r="K4" s="9"/>
      <c r="L4" s="16">
        <v>6</v>
      </c>
    </row>
    <row r="5" spans="1:13" ht="12.75">
      <c r="A5" s="17">
        <v>1</v>
      </c>
      <c r="B5" s="42" t="s">
        <v>52</v>
      </c>
      <c r="C5" s="17">
        <v>3</v>
      </c>
      <c r="D5" s="17" t="s">
        <v>18</v>
      </c>
      <c r="E5" s="17" t="s">
        <v>20</v>
      </c>
      <c r="F5" s="27"/>
      <c r="G5" s="18"/>
      <c r="H5" s="18"/>
      <c r="I5" s="18"/>
      <c r="J5" s="18"/>
      <c r="K5" s="18"/>
      <c r="L5" s="31">
        <v>649</v>
      </c>
      <c r="M5" s="2" t="s">
        <v>22</v>
      </c>
    </row>
    <row r="6" spans="1:13" ht="12.75">
      <c r="A6" s="17">
        <f>A5+1</f>
        <v>2</v>
      </c>
      <c r="B6" s="42" t="s">
        <v>52</v>
      </c>
      <c r="C6" s="17">
        <v>7</v>
      </c>
      <c r="D6" s="17" t="s">
        <v>18</v>
      </c>
      <c r="E6" s="17" t="s">
        <v>20</v>
      </c>
      <c r="F6" s="27"/>
      <c r="G6" s="18"/>
      <c r="H6" s="18"/>
      <c r="I6" s="18"/>
      <c r="J6" s="18"/>
      <c r="K6" s="18"/>
      <c r="L6" s="31">
        <f>610+591</f>
        <v>1201</v>
      </c>
      <c r="M6" s="2" t="s">
        <v>22</v>
      </c>
    </row>
    <row r="7" spans="1:12" ht="12.75">
      <c r="A7" s="17">
        <f>A6+1</f>
        <v>3</v>
      </c>
      <c r="B7" s="42" t="s">
        <v>25</v>
      </c>
      <c r="C7" s="17">
        <v>3</v>
      </c>
      <c r="D7" s="17" t="s">
        <v>18</v>
      </c>
      <c r="E7" s="17" t="s">
        <v>20</v>
      </c>
      <c r="F7" s="27"/>
      <c r="G7" s="18"/>
      <c r="H7" s="18"/>
      <c r="I7" s="18"/>
      <c r="J7" s="18"/>
      <c r="K7" s="18"/>
      <c r="L7" s="31">
        <v>1375</v>
      </c>
    </row>
    <row r="8" spans="1:12" ht="12.75">
      <c r="A8" s="17">
        <f>A7+1</f>
        <v>4</v>
      </c>
      <c r="B8" s="42" t="s">
        <v>25</v>
      </c>
      <c r="C8" s="17">
        <v>5</v>
      </c>
      <c r="D8" s="17" t="s">
        <v>18</v>
      </c>
      <c r="E8" s="17" t="s">
        <v>20</v>
      </c>
      <c r="F8" s="27"/>
      <c r="G8" s="18"/>
      <c r="H8" s="18"/>
      <c r="I8" s="18"/>
      <c r="J8" s="18"/>
      <c r="K8" s="18"/>
      <c r="L8" s="31">
        <v>1262</v>
      </c>
    </row>
    <row r="9" spans="1:12" ht="12.75">
      <c r="A9" s="17">
        <f>A8+1</f>
        <v>5</v>
      </c>
      <c r="B9" s="42" t="s">
        <v>25</v>
      </c>
      <c r="C9" s="17">
        <v>9</v>
      </c>
      <c r="D9" s="17" t="s">
        <v>18</v>
      </c>
      <c r="E9" s="17" t="s">
        <v>20</v>
      </c>
      <c r="F9" s="27"/>
      <c r="G9" s="18"/>
      <c r="H9" s="18"/>
      <c r="I9" s="18"/>
      <c r="J9" s="18"/>
      <c r="K9" s="18"/>
      <c r="L9" s="31">
        <v>1745</v>
      </c>
    </row>
    <row r="10" spans="1:12" ht="12.75">
      <c r="A10" s="17">
        <f>A9+1</f>
        <v>6</v>
      </c>
      <c r="B10" s="42" t="s">
        <v>25</v>
      </c>
      <c r="C10" s="17">
        <v>11</v>
      </c>
      <c r="D10" s="17" t="s">
        <v>18</v>
      </c>
      <c r="E10" s="17" t="s">
        <v>20</v>
      </c>
      <c r="F10" s="27"/>
      <c r="G10" s="18"/>
      <c r="H10" s="18"/>
      <c r="I10" s="18"/>
      <c r="J10" s="18"/>
      <c r="K10" s="18"/>
      <c r="L10" s="31">
        <v>1587</v>
      </c>
    </row>
    <row r="11" spans="1:12" ht="12.75">
      <c r="A11" s="17">
        <f>A10+1</f>
        <v>7</v>
      </c>
      <c r="B11" s="42" t="s">
        <v>25</v>
      </c>
      <c r="C11" s="17">
        <v>14</v>
      </c>
      <c r="D11" s="17" t="s">
        <v>18</v>
      </c>
      <c r="E11" s="17" t="s">
        <v>20</v>
      </c>
      <c r="F11" s="27"/>
      <c r="G11" s="18"/>
      <c r="H11" s="18"/>
      <c r="I11" s="18"/>
      <c r="J11" s="18"/>
      <c r="K11" s="18"/>
      <c r="L11" s="31">
        <v>1775</v>
      </c>
    </row>
    <row r="12" spans="1:12" ht="12.75">
      <c r="A12" s="17">
        <f>A11+1</f>
        <v>8</v>
      </c>
      <c r="B12" s="42" t="s">
        <v>25</v>
      </c>
      <c r="C12" s="17">
        <v>21</v>
      </c>
      <c r="D12" s="17" t="s">
        <v>18</v>
      </c>
      <c r="E12" s="17" t="s">
        <v>20</v>
      </c>
      <c r="F12" s="27"/>
      <c r="G12" s="18"/>
      <c r="H12" s="18"/>
      <c r="I12" s="18"/>
      <c r="J12" s="18"/>
      <c r="K12" s="18"/>
      <c r="L12" s="31">
        <v>1789</v>
      </c>
    </row>
    <row r="13" spans="1:12" ht="12.75">
      <c r="A13" s="17">
        <f>A12+1</f>
        <v>9</v>
      </c>
      <c r="B13" s="43" t="s">
        <v>25</v>
      </c>
      <c r="C13" s="19">
        <v>22</v>
      </c>
      <c r="D13" s="17" t="s">
        <v>18</v>
      </c>
      <c r="E13" s="17" t="s">
        <v>20</v>
      </c>
      <c r="F13" s="20">
        <v>7.5</v>
      </c>
      <c r="G13" s="22">
        <v>0.064</v>
      </c>
      <c r="H13" s="22">
        <v>291</v>
      </c>
      <c r="I13" s="22">
        <f>G13*H13</f>
        <v>18.624</v>
      </c>
      <c r="J13" s="22">
        <v>0</v>
      </c>
      <c r="K13" s="22">
        <v>18.03</v>
      </c>
      <c r="L13" s="20">
        <v>1324</v>
      </c>
    </row>
    <row r="14" spans="1:12" ht="12.75">
      <c r="A14" s="17">
        <f>A13+1</f>
        <v>10</v>
      </c>
      <c r="B14" s="42" t="s">
        <v>25</v>
      </c>
      <c r="C14" s="17">
        <v>23</v>
      </c>
      <c r="D14" s="17" t="s">
        <v>18</v>
      </c>
      <c r="E14" s="17" t="s">
        <v>20</v>
      </c>
      <c r="F14" s="27"/>
      <c r="G14" s="18"/>
      <c r="H14" s="18"/>
      <c r="I14" s="18"/>
      <c r="J14" s="18"/>
      <c r="K14" s="18"/>
      <c r="L14" s="20">
        <v>1699</v>
      </c>
    </row>
    <row r="15" spans="1:12" ht="12.75">
      <c r="A15" s="17">
        <f>A14+1</f>
        <v>11</v>
      </c>
      <c r="B15" s="43" t="s">
        <v>25</v>
      </c>
      <c r="C15" s="19">
        <v>29</v>
      </c>
      <c r="D15" s="17" t="s">
        <v>18</v>
      </c>
      <c r="E15" s="17" t="s">
        <v>20</v>
      </c>
      <c r="F15" s="20">
        <v>7.5</v>
      </c>
      <c r="G15" s="22">
        <v>0.056</v>
      </c>
      <c r="H15" s="22">
        <v>380.9</v>
      </c>
      <c r="I15" s="22">
        <f>G15*H15</f>
        <v>21.3304</v>
      </c>
      <c r="J15" s="22">
        <v>0</v>
      </c>
      <c r="K15" s="22">
        <v>18.03</v>
      </c>
      <c r="L15" s="20">
        <v>1835.2</v>
      </c>
    </row>
    <row r="16" spans="1:12" ht="12.75">
      <c r="A16" s="17">
        <f>A15+1</f>
        <v>12</v>
      </c>
      <c r="B16" s="42" t="s">
        <v>25</v>
      </c>
      <c r="C16" s="17">
        <v>45</v>
      </c>
      <c r="D16" s="17" t="s">
        <v>18</v>
      </c>
      <c r="E16" s="17" t="s">
        <v>20</v>
      </c>
      <c r="F16" s="27"/>
      <c r="G16" s="18"/>
      <c r="H16" s="18"/>
      <c r="I16" s="18"/>
      <c r="J16" s="18"/>
      <c r="K16" s="18"/>
      <c r="L16" s="31">
        <v>1589</v>
      </c>
    </row>
    <row r="17" spans="1:12" ht="12.75">
      <c r="A17" s="17">
        <f>A16+1</f>
        <v>13</v>
      </c>
      <c r="B17" s="42" t="s">
        <v>25</v>
      </c>
      <c r="C17" s="17">
        <v>47</v>
      </c>
      <c r="D17" s="17" t="s">
        <v>18</v>
      </c>
      <c r="E17" s="17" t="s">
        <v>20</v>
      </c>
      <c r="F17" s="27"/>
      <c r="G17" s="18"/>
      <c r="H17" s="18"/>
      <c r="I17" s="18"/>
      <c r="J17" s="18"/>
      <c r="K17" s="18"/>
      <c r="L17" s="31">
        <v>1723</v>
      </c>
    </row>
    <row r="18" spans="1:12" ht="12.75">
      <c r="A18" s="17">
        <f>A17+1</f>
        <v>14</v>
      </c>
      <c r="B18" s="42" t="s">
        <v>53</v>
      </c>
      <c r="C18" s="17">
        <v>2</v>
      </c>
      <c r="D18" s="17" t="s">
        <v>18</v>
      </c>
      <c r="E18" s="17" t="s">
        <v>20</v>
      </c>
      <c r="F18" s="27"/>
      <c r="G18" s="18"/>
      <c r="H18" s="18"/>
      <c r="I18" s="18"/>
      <c r="J18" s="18"/>
      <c r="K18" s="18"/>
      <c r="L18" s="31">
        <v>886</v>
      </c>
    </row>
    <row r="19" spans="1:12" ht="12.75">
      <c r="A19" s="17">
        <f>A18+1</f>
        <v>15</v>
      </c>
      <c r="B19" s="42" t="s">
        <v>53</v>
      </c>
      <c r="C19" s="17">
        <v>4</v>
      </c>
      <c r="D19" s="17" t="s">
        <v>18</v>
      </c>
      <c r="E19" s="17" t="s">
        <v>20</v>
      </c>
      <c r="F19" s="27"/>
      <c r="G19" s="18"/>
      <c r="H19" s="18"/>
      <c r="I19" s="18"/>
      <c r="J19" s="18"/>
      <c r="K19" s="18"/>
      <c r="L19" s="31">
        <v>668</v>
      </c>
    </row>
    <row r="20" spans="1:12" ht="12.75">
      <c r="A20" s="17">
        <f>A19+1</f>
        <v>16</v>
      </c>
      <c r="B20" s="42" t="s">
        <v>28</v>
      </c>
      <c r="C20" s="17">
        <v>5</v>
      </c>
      <c r="D20" s="17" t="s">
        <v>18</v>
      </c>
      <c r="E20" s="17" t="s">
        <v>20</v>
      </c>
      <c r="F20" s="27"/>
      <c r="G20" s="18"/>
      <c r="H20" s="18"/>
      <c r="I20" s="18"/>
      <c r="J20" s="18"/>
      <c r="K20" s="18"/>
      <c r="L20" s="31">
        <v>2613</v>
      </c>
    </row>
    <row r="21" spans="1:12" ht="12.75">
      <c r="A21" s="17">
        <f>A20+1</f>
        <v>17</v>
      </c>
      <c r="B21" s="42" t="s">
        <v>28</v>
      </c>
      <c r="C21" s="17">
        <v>8</v>
      </c>
      <c r="D21" s="17" t="s">
        <v>18</v>
      </c>
      <c r="E21" s="17" t="s">
        <v>20</v>
      </c>
      <c r="F21" s="27"/>
      <c r="G21" s="18"/>
      <c r="H21" s="18"/>
      <c r="I21" s="18"/>
      <c r="J21" s="18"/>
      <c r="K21" s="18"/>
      <c r="L21" s="31">
        <v>534</v>
      </c>
    </row>
    <row r="22" spans="1:12" ht="12.75">
      <c r="A22" s="17">
        <f>A21+1</f>
        <v>18</v>
      </c>
      <c r="B22" s="42" t="s">
        <v>28</v>
      </c>
      <c r="C22" s="17">
        <v>9</v>
      </c>
      <c r="D22" s="17" t="s">
        <v>18</v>
      </c>
      <c r="E22" s="17" t="s">
        <v>20</v>
      </c>
      <c r="F22" s="27"/>
      <c r="G22" s="18"/>
      <c r="H22" s="18"/>
      <c r="I22" s="18"/>
      <c r="J22" s="18"/>
      <c r="K22" s="18"/>
      <c r="L22" s="31">
        <v>1434</v>
      </c>
    </row>
    <row r="23" spans="1:12" ht="12.75">
      <c r="A23" s="17">
        <f>A22+1</f>
        <v>19</v>
      </c>
      <c r="B23" s="42" t="s">
        <v>28</v>
      </c>
      <c r="C23" s="17">
        <v>10</v>
      </c>
      <c r="D23" s="17" t="s">
        <v>18</v>
      </c>
      <c r="E23" s="17" t="s">
        <v>20</v>
      </c>
      <c r="F23" s="27"/>
      <c r="G23" s="18"/>
      <c r="H23" s="18"/>
      <c r="I23" s="18"/>
      <c r="J23" s="18"/>
      <c r="K23" s="18"/>
      <c r="L23" s="31">
        <v>400</v>
      </c>
    </row>
    <row r="24" spans="1:12" ht="12.75">
      <c r="A24" s="17">
        <f>A23+1</f>
        <v>20</v>
      </c>
      <c r="B24" s="42" t="s">
        <v>28</v>
      </c>
      <c r="C24" s="17">
        <v>11</v>
      </c>
      <c r="D24" s="17" t="s">
        <v>18</v>
      </c>
      <c r="E24" s="17" t="s">
        <v>20</v>
      </c>
      <c r="F24" s="27"/>
      <c r="G24" s="18"/>
      <c r="H24" s="18"/>
      <c r="I24" s="18"/>
      <c r="J24" s="18"/>
      <c r="K24" s="18"/>
      <c r="L24" s="31">
        <v>1117</v>
      </c>
    </row>
    <row r="25" spans="1:12" ht="12.75">
      <c r="A25" s="17">
        <f>A24+1</f>
        <v>21</v>
      </c>
      <c r="B25" s="42" t="s">
        <v>28</v>
      </c>
      <c r="C25" s="17">
        <v>13</v>
      </c>
      <c r="D25" s="17" t="s">
        <v>18</v>
      </c>
      <c r="E25" s="17" t="s">
        <v>20</v>
      </c>
      <c r="F25" s="27"/>
      <c r="G25" s="18"/>
      <c r="H25" s="18"/>
      <c r="I25" s="18"/>
      <c r="J25" s="18"/>
      <c r="K25" s="18"/>
      <c r="L25" s="31">
        <v>710</v>
      </c>
    </row>
    <row r="26" spans="1:12" ht="12.75">
      <c r="A26" s="17">
        <f>A25+1</f>
        <v>22</v>
      </c>
      <c r="B26" s="42" t="s">
        <v>28</v>
      </c>
      <c r="C26" s="17">
        <v>17</v>
      </c>
      <c r="D26" s="17" t="s">
        <v>18</v>
      </c>
      <c r="E26" s="17" t="s">
        <v>20</v>
      </c>
      <c r="F26" s="27"/>
      <c r="G26" s="18"/>
      <c r="H26" s="18"/>
      <c r="I26" s="18"/>
      <c r="J26" s="18"/>
      <c r="K26" s="18"/>
      <c r="L26" s="31">
        <v>1149</v>
      </c>
    </row>
    <row r="27" spans="1:12" ht="12.75">
      <c r="A27" s="17">
        <f>A26+1</f>
        <v>23</v>
      </c>
      <c r="B27" s="42" t="s">
        <v>28</v>
      </c>
      <c r="C27" s="17" t="s">
        <v>54</v>
      </c>
      <c r="D27" s="17" t="s">
        <v>18</v>
      </c>
      <c r="E27" s="17" t="s">
        <v>20</v>
      </c>
      <c r="F27" s="27"/>
      <c r="G27" s="18"/>
      <c r="H27" s="18"/>
      <c r="I27" s="18"/>
      <c r="J27" s="18"/>
      <c r="K27" s="18"/>
      <c r="L27" s="31">
        <v>857</v>
      </c>
    </row>
    <row r="28" spans="1:12" ht="12.75">
      <c r="A28" s="17">
        <f>A27+1</f>
        <v>24</v>
      </c>
      <c r="B28" s="42" t="s">
        <v>28</v>
      </c>
      <c r="C28" s="17">
        <v>23</v>
      </c>
      <c r="D28" s="17" t="s">
        <v>18</v>
      </c>
      <c r="E28" s="17" t="s">
        <v>20</v>
      </c>
      <c r="F28" s="27"/>
      <c r="G28" s="18"/>
      <c r="H28" s="18"/>
      <c r="I28" s="18"/>
      <c r="J28" s="18"/>
      <c r="K28" s="18"/>
      <c r="L28" s="31">
        <v>782</v>
      </c>
    </row>
    <row r="29" spans="1:12" ht="12.75">
      <c r="A29" s="17">
        <f>A28+1</f>
        <v>25</v>
      </c>
      <c r="B29" s="42" t="s">
        <v>28</v>
      </c>
      <c r="C29" s="17" t="s">
        <v>55</v>
      </c>
      <c r="D29" s="17" t="s">
        <v>18</v>
      </c>
      <c r="E29" s="17" t="s">
        <v>20</v>
      </c>
      <c r="F29" s="27"/>
      <c r="G29" s="18"/>
      <c r="H29" s="18"/>
      <c r="I29" s="18"/>
      <c r="J29" s="18"/>
      <c r="K29" s="18"/>
      <c r="L29" s="31">
        <v>776</v>
      </c>
    </row>
    <row r="30" spans="1:12" ht="12.75">
      <c r="A30" s="17">
        <f>A29+1</f>
        <v>26</v>
      </c>
      <c r="B30" s="42" t="s">
        <v>28</v>
      </c>
      <c r="C30" s="17">
        <v>25</v>
      </c>
      <c r="D30" s="17" t="s">
        <v>18</v>
      </c>
      <c r="E30" s="17" t="s">
        <v>20</v>
      </c>
      <c r="F30" s="27"/>
      <c r="G30" s="18"/>
      <c r="H30" s="18"/>
      <c r="I30" s="18"/>
      <c r="J30" s="18"/>
      <c r="K30" s="18"/>
      <c r="L30" s="31">
        <v>780</v>
      </c>
    </row>
    <row r="31" spans="1:12" ht="12.75">
      <c r="A31" s="17">
        <f>A30+1</f>
        <v>27</v>
      </c>
      <c r="B31" s="18" t="s">
        <v>56</v>
      </c>
      <c r="C31" s="17">
        <v>37</v>
      </c>
      <c r="D31" s="17" t="s">
        <v>18</v>
      </c>
      <c r="E31" s="17" t="s">
        <v>20</v>
      </c>
      <c r="F31" s="20">
        <v>7.5</v>
      </c>
      <c r="G31" s="44">
        <v>0.034</v>
      </c>
      <c r="H31" s="18">
        <v>562.2</v>
      </c>
      <c r="I31" s="22">
        <f>G31*H31</f>
        <v>19.114800000000002</v>
      </c>
      <c r="J31" s="17">
        <v>141.14</v>
      </c>
      <c r="K31" s="22">
        <v>18.03</v>
      </c>
      <c r="L31" s="20">
        <v>1448.35</v>
      </c>
    </row>
    <row r="32" spans="1:12" ht="12.75">
      <c r="A32" s="17">
        <f>A31+1</f>
        <v>28</v>
      </c>
      <c r="B32" s="42" t="s">
        <v>28</v>
      </c>
      <c r="C32" s="26">
        <v>47</v>
      </c>
      <c r="D32" s="17" t="s">
        <v>18</v>
      </c>
      <c r="E32" s="17" t="s">
        <v>20</v>
      </c>
      <c r="F32" s="20">
        <v>7.5</v>
      </c>
      <c r="G32" s="22">
        <v>0.058</v>
      </c>
      <c r="H32" s="22">
        <v>455</v>
      </c>
      <c r="I32" s="22">
        <f>G32*H32</f>
        <v>26.39</v>
      </c>
      <c r="J32" s="22">
        <v>0</v>
      </c>
      <c r="K32" s="22">
        <v>18.03</v>
      </c>
      <c r="L32" s="20">
        <v>2000.86</v>
      </c>
    </row>
    <row r="33" spans="1:12" ht="12.75">
      <c r="A33" s="17">
        <f>A32+1</f>
        <v>29</v>
      </c>
      <c r="B33" s="42" t="s">
        <v>28</v>
      </c>
      <c r="C33" s="26" t="s">
        <v>57</v>
      </c>
      <c r="D33" s="17" t="s">
        <v>18</v>
      </c>
      <c r="E33" s="17" t="s">
        <v>20</v>
      </c>
      <c r="F33" s="20">
        <v>7.5</v>
      </c>
      <c r="G33" s="22">
        <v>0.049</v>
      </c>
      <c r="H33" s="22">
        <v>387.5</v>
      </c>
      <c r="I33" s="22">
        <f>G33*H33</f>
        <v>18.9875</v>
      </c>
      <c r="J33" s="22">
        <v>0</v>
      </c>
      <c r="K33" s="22">
        <v>18.03</v>
      </c>
      <c r="L33" s="20">
        <v>1887.22</v>
      </c>
    </row>
    <row r="34" spans="1:12" ht="12.75">
      <c r="A34" s="17">
        <f>A33+1</f>
        <v>30</v>
      </c>
      <c r="B34" s="42" t="s">
        <v>28</v>
      </c>
      <c r="C34" s="17">
        <v>49</v>
      </c>
      <c r="D34" s="17" t="s">
        <v>18</v>
      </c>
      <c r="E34" s="17" t="s">
        <v>20</v>
      </c>
      <c r="F34" s="27"/>
      <c r="G34" s="18"/>
      <c r="H34" s="18"/>
      <c r="I34" s="18"/>
      <c r="J34" s="18"/>
      <c r="K34" s="18"/>
      <c r="L34" s="31">
        <v>1578</v>
      </c>
    </row>
    <row r="35" spans="1:12" ht="12.75">
      <c r="A35" s="17">
        <f>A34+1</f>
        <v>31</v>
      </c>
      <c r="B35" s="42" t="s">
        <v>28</v>
      </c>
      <c r="C35" s="17">
        <v>51</v>
      </c>
      <c r="D35" s="17" t="s">
        <v>18</v>
      </c>
      <c r="E35" s="17" t="s">
        <v>20</v>
      </c>
      <c r="F35" s="27"/>
      <c r="G35" s="18"/>
      <c r="H35" s="18"/>
      <c r="I35" s="18"/>
      <c r="J35" s="18"/>
      <c r="K35" s="18"/>
      <c r="L35" s="31">
        <v>1888</v>
      </c>
    </row>
    <row r="36" spans="1:12" ht="12.75">
      <c r="A36" s="17">
        <f>A35+1</f>
        <v>32</v>
      </c>
      <c r="B36" s="42" t="s">
        <v>28</v>
      </c>
      <c r="C36" s="17">
        <v>53</v>
      </c>
      <c r="D36" s="17" t="s">
        <v>18</v>
      </c>
      <c r="E36" s="17" t="s">
        <v>20</v>
      </c>
      <c r="F36" s="27"/>
      <c r="G36" s="18"/>
      <c r="H36" s="18"/>
      <c r="I36" s="18"/>
      <c r="J36" s="18"/>
      <c r="K36" s="18"/>
      <c r="L36" s="31">
        <v>1991</v>
      </c>
    </row>
    <row r="37" spans="1:12" ht="12.75">
      <c r="A37" s="17">
        <f>A36+1</f>
        <v>33</v>
      </c>
      <c r="B37" s="42" t="s">
        <v>28</v>
      </c>
      <c r="C37" s="26">
        <v>55</v>
      </c>
      <c r="D37" s="17" t="s">
        <v>18</v>
      </c>
      <c r="E37" s="17" t="s">
        <v>20</v>
      </c>
      <c r="F37" s="20">
        <v>7.5</v>
      </c>
      <c r="G37" s="22">
        <v>0.055</v>
      </c>
      <c r="H37" s="22">
        <v>448.8</v>
      </c>
      <c r="I37" s="22">
        <f>G37*H37</f>
        <v>24.684</v>
      </c>
      <c r="J37" s="22">
        <v>0</v>
      </c>
      <c r="K37" s="22">
        <v>18.03</v>
      </c>
      <c r="L37" s="20">
        <v>1966.11</v>
      </c>
    </row>
    <row r="38" spans="1:12" ht="12.75">
      <c r="A38" s="17">
        <f>A37+1</f>
        <v>34</v>
      </c>
      <c r="B38" s="42" t="s">
        <v>28</v>
      </c>
      <c r="C38" s="17" t="s">
        <v>58</v>
      </c>
      <c r="D38" s="17" t="s">
        <v>18</v>
      </c>
      <c r="E38" s="17" t="s">
        <v>20</v>
      </c>
      <c r="F38" s="27"/>
      <c r="G38" s="18"/>
      <c r="H38" s="18"/>
      <c r="I38" s="18"/>
      <c r="J38" s="18"/>
      <c r="K38" s="18"/>
      <c r="L38" s="31">
        <v>446</v>
      </c>
    </row>
    <row r="39" spans="1:12" ht="12.75">
      <c r="A39" s="17">
        <f>A38+1</f>
        <v>35</v>
      </c>
      <c r="B39" s="42" t="s">
        <v>28</v>
      </c>
      <c r="C39" s="17">
        <v>84</v>
      </c>
      <c r="D39" s="17" t="s">
        <v>18</v>
      </c>
      <c r="E39" s="17" t="s">
        <v>20</v>
      </c>
      <c r="F39" s="27"/>
      <c r="G39" s="18"/>
      <c r="H39" s="18"/>
      <c r="I39" s="18"/>
      <c r="J39" s="18"/>
      <c r="K39" s="18"/>
      <c r="L39" s="31">
        <v>843</v>
      </c>
    </row>
    <row r="40" spans="1:12" ht="12.75">
      <c r="A40" s="17">
        <f>A39+1</f>
        <v>36</v>
      </c>
      <c r="B40" s="42" t="s">
        <v>28</v>
      </c>
      <c r="C40" s="17">
        <v>86</v>
      </c>
      <c r="D40" s="17" t="s">
        <v>18</v>
      </c>
      <c r="E40" s="17" t="s">
        <v>20</v>
      </c>
      <c r="F40" s="27"/>
      <c r="G40" s="18"/>
      <c r="H40" s="18"/>
      <c r="I40" s="18"/>
      <c r="J40" s="18"/>
      <c r="K40" s="18"/>
      <c r="L40" s="31">
        <v>1754</v>
      </c>
    </row>
    <row r="41" spans="1:12" ht="12.75">
      <c r="A41" s="17">
        <f>A40+1</f>
        <v>37</v>
      </c>
      <c r="B41" s="42" t="s">
        <v>59</v>
      </c>
      <c r="C41" s="17">
        <v>16</v>
      </c>
      <c r="D41" s="17" t="s">
        <v>18</v>
      </c>
      <c r="E41" s="17" t="s">
        <v>20</v>
      </c>
      <c r="F41" s="27"/>
      <c r="G41" s="18"/>
      <c r="H41" s="18"/>
      <c r="I41" s="18"/>
      <c r="J41" s="18"/>
      <c r="K41" s="18"/>
      <c r="L41" s="31">
        <v>801</v>
      </c>
    </row>
    <row r="42" spans="1:12" ht="12.75">
      <c r="A42" s="17">
        <f>A41+1</f>
        <v>38</v>
      </c>
      <c r="B42" s="42" t="s">
        <v>60</v>
      </c>
      <c r="C42" s="17">
        <v>14</v>
      </c>
      <c r="D42" s="17" t="s">
        <v>18</v>
      </c>
      <c r="E42" s="17" t="s">
        <v>20</v>
      </c>
      <c r="F42" s="27"/>
      <c r="G42" s="18"/>
      <c r="H42" s="18"/>
      <c r="I42" s="18"/>
      <c r="J42" s="18"/>
      <c r="K42" s="18"/>
      <c r="L42" s="31">
        <v>2008</v>
      </c>
    </row>
    <row r="43" spans="1:12" ht="12.75">
      <c r="A43" s="17">
        <f>A42+1</f>
        <v>39</v>
      </c>
      <c r="B43" s="42" t="s">
        <v>60</v>
      </c>
      <c r="C43" s="17">
        <v>22</v>
      </c>
      <c r="D43" s="17" t="s">
        <v>18</v>
      </c>
      <c r="E43" s="17" t="s">
        <v>20</v>
      </c>
      <c r="F43" s="27"/>
      <c r="G43" s="18"/>
      <c r="H43" s="18"/>
      <c r="I43" s="18"/>
      <c r="J43" s="18"/>
      <c r="K43" s="18"/>
      <c r="L43" s="31">
        <v>1113</v>
      </c>
    </row>
    <row r="44" spans="1:12" ht="12.75">
      <c r="A44" s="17">
        <f>A43+1</f>
        <v>40</v>
      </c>
      <c r="B44" s="42" t="s">
        <v>60</v>
      </c>
      <c r="C44" s="17">
        <v>24</v>
      </c>
      <c r="D44" s="17" t="s">
        <v>18</v>
      </c>
      <c r="E44" s="17" t="s">
        <v>20</v>
      </c>
      <c r="F44" s="27"/>
      <c r="G44" s="18"/>
      <c r="H44" s="18"/>
      <c r="I44" s="18"/>
      <c r="J44" s="18"/>
      <c r="K44" s="18"/>
      <c r="L44" s="31">
        <v>1200</v>
      </c>
    </row>
    <row r="45" spans="1:12" ht="12.75">
      <c r="A45" s="17">
        <f>A44+1</f>
        <v>41</v>
      </c>
      <c r="B45" s="42" t="s">
        <v>61</v>
      </c>
      <c r="C45" s="17">
        <v>2</v>
      </c>
      <c r="D45" s="17" t="s">
        <v>18</v>
      </c>
      <c r="E45" s="17" t="s">
        <v>20</v>
      </c>
      <c r="F45" s="27"/>
      <c r="G45" s="18"/>
      <c r="H45" s="18"/>
      <c r="I45" s="18"/>
      <c r="J45" s="18"/>
      <c r="K45" s="18"/>
      <c r="L45" s="31">
        <v>961</v>
      </c>
    </row>
    <row r="46" spans="1:12" ht="12.75">
      <c r="A46" s="17">
        <f>A45+1</f>
        <v>42</v>
      </c>
      <c r="B46" s="42" t="s">
        <v>61</v>
      </c>
      <c r="C46" s="17">
        <v>4</v>
      </c>
      <c r="D46" s="17" t="s">
        <v>18</v>
      </c>
      <c r="E46" s="17" t="s">
        <v>20</v>
      </c>
      <c r="F46" s="27"/>
      <c r="G46" s="18"/>
      <c r="H46" s="18"/>
      <c r="I46" s="18"/>
      <c r="J46" s="18"/>
      <c r="K46" s="18"/>
      <c r="L46" s="31">
        <v>760</v>
      </c>
    </row>
    <row r="47" spans="1:12" ht="12.75">
      <c r="A47" s="17">
        <f>A46+1</f>
        <v>43</v>
      </c>
      <c r="B47" s="42" t="s">
        <v>61</v>
      </c>
      <c r="C47" s="17">
        <v>8</v>
      </c>
      <c r="D47" s="17" t="s">
        <v>18</v>
      </c>
      <c r="E47" s="17" t="s">
        <v>20</v>
      </c>
      <c r="F47" s="27"/>
      <c r="G47" s="18"/>
      <c r="H47" s="18"/>
      <c r="I47" s="18"/>
      <c r="J47" s="18"/>
      <c r="K47" s="18"/>
      <c r="L47" s="45">
        <v>510</v>
      </c>
    </row>
    <row r="48" spans="1:12" ht="12.75">
      <c r="A48" s="17">
        <f>A47+1</f>
        <v>44</v>
      </c>
      <c r="B48" s="42" t="s">
        <v>61</v>
      </c>
      <c r="C48" s="17">
        <v>10</v>
      </c>
      <c r="D48" s="17" t="s">
        <v>18</v>
      </c>
      <c r="E48" s="17" t="s">
        <v>20</v>
      </c>
      <c r="F48" s="27"/>
      <c r="G48" s="18"/>
      <c r="H48" s="18"/>
      <c r="I48" s="18"/>
      <c r="J48" s="18"/>
      <c r="K48" s="18"/>
      <c r="L48" s="31">
        <v>1519</v>
      </c>
    </row>
    <row r="49" spans="1:12" ht="12.75">
      <c r="A49" s="17">
        <f>A48+1</f>
        <v>45</v>
      </c>
      <c r="B49" s="42" t="s">
        <v>61</v>
      </c>
      <c r="C49" s="17" t="s">
        <v>62</v>
      </c>
      <c r="D49" s="17" t="s">
        <v>24</v>
      </c>
      <c r="E49" s="17" t="s">
        <v>20</v>
      </c>
      <c r="F49" s="27"/>
      <c r="G49" s="18"/>
      <c r="H49" s="18"/>
      <c r="I49" s="18"/>
      <c r="J49" s="18"/>
      <c r="K49" s="18"/>
      <c r="L49" s="17" t="s">
        <v>24</v>
      </c>
    </row>
    <row r="50" spans="1:12" ht="12.75">
      <c r="A50" s="17">
        <f>A49+1</f>
        <v>46</v>
      </c>
      <c r="B50" s="42" t="s">
        <v>32</v>
      </c>
      <c r="C50" s="17">
        <v>2</v>
      </c>
      <c r="D50" s="17" t="s">
        <v>18</v>
      </c>
      <c r="E50" s="17" t="s">
        <v>20</v>
      </c>
      <c r="F50" s="27"/>
      <c r="G50" s="18"/>
      <c r="H50" s="18"/>
      <c r="I50" s="18"/>
      <c r="J50" s="18"/>
      <c r="K50" s="18"/>
      <c r="L50" s="31">
        <v>1714</v>
      </c>
    </row>
    <row r="51" spans="1:12" ht="12.75">
      <c r="A51" s="17">
        <f>A50+1</f>
        <v>47</v>
      </c>
      <c r="B51" s="42" t="s">
        <v>32</v>
      </c>
      <c r="C51" s="17">
        <v>6</v>
      </c>
      <c r="D51" s="17" t="s">
        <v>18</v>
      </c>
      <c r="E51" s="17" t="s">
        <v>20</v>
      </c>
      <c r="F51" s="27"/>
      <c r="G51" s="18"/>
      <c r="H51" s="18"/>
      <c r="I51" s="18"/>
      <c r="J51" s="18"/>
      <c r="K51" s="18"/>
      <c r="L51" s="31">
        <v>1396</v>
      </c>
    </row>
    <row r="52" spans="1:13" ht="12.75">
      <c r="A52" s="17">
        <f>A51+1</f>
        <v>48</v>
      </c>
      <c r="B52" s="42" t="s">
        <v>45</v>
      </c>
      <c r="C52" s="17">
        <v>12</v>
      </c>
      <c r="D52" s="17" t="s">
        <v>18</v>
      </c>
      <c r="E52" s="17" t="s">
        <v>20</v>
      </c>
      <c r="F52" s="27"/>
      <c r="G52" s="18"/>
      <c r="H52" s="18"/>
      <c r="I52" s="18"/>
      <c r="J52" s="18"/>
      <c r="K52" s="18"/>
      <c r="L52" s="31">
        <v>152</v>
      </c>
      <c r="M52" s="2" t="s">
        <v>22</v>
      </c>
    </row>
    <row r="53" spans="1:13" ht="12.75">
      <c r="A53" s="17">
        <f>A52+1</f>
        <v>49</v>
      </c>
      <c r="B53" s="42" t="s">
        <v>45</v>
      </c>
      <c r="C53" s="17">
        <v>14</v>
      </c>
      <c r="D53" s="17" t="s">
        <v>18</v>
      </c>
      <c r="E53" s="17" t="s">
        <v>20</v>
      </c>
      <c r="F53" s="27"/>
      <c r="G53" s="18"/>
      <c r="H53" s="18"/>
      <c r="I53" s="18"/>
      <c r="J53" s="18"/>
      <c r="K53" s="18"/>
      <c r="L53" s="31">
        <v>97</v>
      </c>
      <c r="M53" s="2" t="s">
        <v>22</v>
      </c>
    </row>
    <row r="54" spans="1:12" ht="12.75">
      <c r="A54" s="17">
        <f>A53+1</f>
        <v>50</v>
      </c>
      <c r="B54" s="18" t="s">
        <v>36</v>
      </c>
      <c r="C54" s="19">
        <v>15</v>
      </c>
      <c r="D54" s="17" t="s">
        <v>18</v>
      </c>
      <c r="E54" s="17" t="s">
        <v>20</v>
      </c>
      <c r="F54" s="20"/>
      <c r="G54" s="21"/>
      <c r="H54" s="22"/>
      <c r="I54" s="22"/>
      <c r="J54" s="22"/>
      <c r="K54" s="22"/>
      <c r="L54" s="31">
        <v>557</v>
      </c>
    </row>
    <row r="55" spans="1:12" ht="12.75">
      <c r="A55" s="17">
        <f>A54+1</f>
        <v>51</v>
      </c>
      <c r="B55" s="18" t="s">
        <v>36</v>
      </c>
      <c r="C55" s="19">
        <v>21</v>
      </c>
      <c r="D55" s="17" t="s">
        <v>18</v>
      </c>
      <c r="E55" s="17" t="s">
        <v>20</v>
      </c>
      <c r="F55" s="20"/>
      <c r="G55" s="21"/>
      <c r="H55" s="22"/>
      <c r="I55" s="22"/>
      <c r="J55" s="22"/>
      <c r="K55" s="22"/>
      <c r="L55" s="31">
        <v>604</v>
      </c>
    </row>
    <row r="56" spans="1:12" ht="12.75">
      <c r="A56" s="17">
        <f>A55+1</f>
        <v>52</v>
      </c>
      <c r="B56" s="18" t="s">
        <v>36</v>
      </c>
      <c r="C56" s="19">
        <v>25</v>
      </c>
      <c r="D56" s="17" t="s">
        <v>18</v>
      </c>
      <c r="E56" s="17" t="s">
        <v>20</v>
      </c>
      <c r="F56" s="20"/>
      <c r="G56" s="21"/>
      <c r="H56" s="22"/>
      <c r="I56" s="22"/>
      <c r="J56" s="22"/>
      <c r="K56" s="22"/>
      <c r="L56" s="31">
        <v>347</v>
      </c>
    </row>
    <row r="57" spans="1:12" ht="12.75">
      <c r="A57" s="17">
        <f>A56+1</f>
        <v>53</v>
      </c>
      <c r="B57" s="18" t="s">
        <v>36</v>
      </c>
      <c r="C57" s="19">
        <v>199</v>
      </c>
      <c r="D57" s="17" t="s">
        <v>18</v>
      </c>
      <c r="E57" s="17" t="s">
        <v>20</v>
      </c>
      <c r="F57" s="20"/>
      <c r="G57" s="21"/>
      <c r="H57" s="22"/>
      <c r="I57" s="22"/>
      <c r="J57" s="22"/>
      <c r="K57" s="22"/>
      <c r="L57" s="31">
        <v>1261</v>
      </c>
    </row>
    <row r="58" spans="1:12" ht="12.75">
      <c r="A58" s="17">
        <f>A57+1</f>
        <v>54</v>
      </c>
      <c r="B58" s="18" t="s">
        <v>63</v>
      </c>
      <c r="C58" s="17">
        <v>9</v>
      </c>
      <c r="D58" s="17" t="s">
        <v>18</v>
      </c>
      <c r="E58" s="17" t="s">
        <v>20</v>
      </c>
      <c r="F58" s="27"/>
      <c r="G58" s="18"/>
      <c r="H58" s="18"/>
      <c r="I58" s="18"/>
      <c r="J58" s="18"/>
      <c r="K58" s="18"/>
      <c r="L58" s="22">
        <v>251</v>
      </c>
    </row>
    <row r="59" spans="1:12" ht="12.75">
      <c r="A59" s="17">
        <f>A58+1</f>
        <v>55</v>
      </c>
      <c r="B59" s="42" t="s">
        <v>64</v>
      </c>
      <c r="C59" s="17">
        <v>3</v>
      </c>
      <c r="D59" s="17" t="s">
        <v>18</v>
      </c>
      <c r="E59" s="17" t="s">
        <v>20</v>
      </c>
      <c r="F59" s="27"/>
      <c r="G59" s="18"/>
      <c r="H59" s="18"/>
      <c r="I59" s="18"/>
      <c r="J59" s="18"/>
      <c r="K59" s="18"/>
      <c r="L59" s="22">
        <v>74</v>
      </c>
    </row>
    <row r="60" spans="1:12" ht="12.75">
      <c r="A60" s="17">
        <f>A59+1</f>
        <v>56</v>
      </c>
      <c r="B60" s="42" t="s">
        <v>64</v>
      </c>
      <c r="C60" s="17">
        <v>4</v>
      </c>
      <c r="D60" s="17" t="s">
        <v>18</v>
      </c>
      <c r="E60" s="17" t="s">
        <v>20</v>
      </c>
      <c r="F60" s="27"/>
      <c r="G60" s="18"/>
      <c r="H60" s="18"/>
      <c r="I60" s="18"/>
      <c r="J60" s="18"/>
      <c r="K60" s="18"/>
      <c r="L60" s="22">
        <v>68</v>
      </c>
    </row>
    <row r="61" spans="1:12" ht="12.75">
      <c r="A61" s="17">
        <f>A60+1</f>
        <v>57</v>
      </c>
      <c r="B61" s="42" t="s">
        <v>64</v>
      </c>
      <c r="C61" s="17">
        <v>5</v>
      </c>
      <c r="D61" s="17" t="s">
        <v>18</v>
      </c>
      <c r="E61" s="17" t="s">
        <v>20</v>
      </c>
      <c r="F61" s="27"/>
      <c r="G61" s="18"/>
      <c r="H61" s="18"/>
      <c r="I61" s="18"/>
      <c r="J61" s="18"/>
      <c r="K61" s="18"/>
      <c r="L61" s="22">
        <v>66</v>
      </c>
    </row>
    <row r="62" spans="1:12" ht="12.75">
      <c r="A62" s="17">
        <f>A61+1</f>
        <v>58</v>
      </c>
      <c r="B62" s="42" t="s">
        <v>65</v>
      </c>
      <c r="C62" s="17">
        <v>13</v>
      </c>
      <c r="D62" s="17" t="s">
        <v>18</v>
      </c>
      <c r="E62" s="17" t="s">
        <v>20</v>
      </c>
      <c r="F62" s="27"/>
      <c r="G62" s="18"/>
      <c r="H62" s="18"/>
      <c r="I62" s="18"/>
      <c r="J62" s="18"/>
      <c r="K62" s="18"/>
      <c r="L62" s="31">
        <v>231</v>
      </c>
    </row>
    <row r="63" spans="1:12" ht="12.75">
      <c r="A63" s="17">
        <f>A62+1</f>
        <v>59</v>
      </c>
      <c r="B63" s="42" t="s">
        <v>65</v>
      </c>
      <c r="C63" s="17">
        <v>27</v>
      </c>
      <c r="D63" s="17" t="s">
        <v>18</v>
      </c>
      <c r="E63" s="17" t="s">
        <v>20</v>
      </c>
      <c r="F63" s="27"/>
      <c r="G63" s="18"/>
      <c r="H63" s="18"/>
      <c r="I63" s="18"/>
      <c r="J63" s="18"/>
      <c r="K63" s="18"/>
      <c r="L63" s="31">
        <v>95</v>
      </c>
    </row>
    <row r="64" spans="1:12" ht="12.75">
      <c r="A64" s="17">
        <f>A63+1</f>
        <v>60</v>
      </c>
      <c r="B64" s="42" t="s">
        <v>65</v>
      </c>
      <c r="C64" s="17">
        <v>29</v>
      </c>
      <c r="D64" s="17" t="s">
        <v>18</v>
      </c>
      <c r="E64" s="17" t="s">
        <v>20</v>
      </c>
      <c r="F64" s="27"/>
      <c r="G64" s="18"/>
      <c r="H64" s="18"/>
      <c r="I64" s="18"/>
      <c r="J64" s="18"/>
      <c r="K64" s="18"/>
      <c r="L64" s="31">
        <v>170</v>
      </c>
    </row>
    <row r="65" spans="1:12" ht="12.75">
      <c r="A65" s="17">
        <f>A64+1</f>
        <v>61</v>
      </c>
      <c r="B65" s="42" t="s">
        <v>66</v>
      </c>
      <c r="C65" s="17">
        <v>4</v>
      </c>
      <c r="D65" s="17" t="s">
        <v>18</v>
      </c>
      <c r="E65" s="17" t="s">
        <v>20</v>
      </c>
      <c r="F65" s="27"/>
      <c r="G65" s="18"/>
      <c r="H65" s="18"/>
      <c r="I65" s="18"/>
      <c r="J65" s="18"/>
      <c r="K65" s="18"/>
      <c r="L65" s="31">
        <v>378</v>
      </c>
    </row>
    <row r="66" spans="1:13" ht="12.75">
      <c r="A66" s="17">
        <f>A65+1</f>
        <v>62</v>
      </c>
      <c r="B66" s="42" t="s">
        <v>48</v>
      </c>
      <c r="C66" s="17">
        <v>4</v>
      </c>
      <c r="D66" s="17" t="s">
        <v>18</v>
      </c>
      <c r="E66" s="17" t="s">
        <v>20</v>
      </c>
      <c r="F66" s="27"/>
      <c r="G66" s="18"/>
      <c r="H66" s="18"/>
      <c r="I66" s="18"/>
      <c r="J66" s="18"/>
      <c r="K66" s="18"/>
      <c r="L66" s="31">
        <v>1751</v>
      </c>
      <c r="M66" s="2" t="s">
        <v>22</v>
      </c>
    </row>
    <row r="67" spans="1:12" ht="12.75">
      <c r="A67" s="17">
        <f>A66+1</f>
        <v>63</v>
      </c>
      <c r="B67" s="42" t="s">
        <v>67</v>
      </c>
      <c r="C67" s="17">
        <v>5</v>
      </c>
      <c r="D67" s="17" t="s">
        <v>18</v>
      </c>
      <c r="E67" s="17" t="s">
        <v>20</v>
      </c>
      <c r="F67" s="27"/>
      <c r="G67" s="18"/>
      <c r="H67" s="18"/>
      <c r="I67" s="18"/>
      <c r="J67" s="18"/>
      <c r="K67" s="18"/>
      <c r="L67" s="22">
        <v>255</v>
      </c>
    </row>
    <row r="68" spans="1:12" ht="12.75">
      <c r="A68" s="17">
        <f>A67+1</f>
        <v>64</v>
      </c>
      <c r="B68" s="18" t="s">
        <v>68</v>
      </c>
      <c r="C68" s="19">
        <v>2</v>
      </c>
      <c r="D68" s="17" t="s">
        <v>18</v>
      </c>
      <c r="E68" s="17" t="s">
        <v>20</v>
      </c>
      <c r="F68" s="20"/>
      <c r="G68" s="21"/>
      <c r="H68" s="22"/>
      <c r="I68" s="22"/>
      <c r="J68" s="22"/>
      <c r="K68" s="22"/>
      <c r="L68" s="31">
        <v>1457</v>
      </c>
    </row>
    <row r="69" spans="1:12" ht="12.75">
      <c r="A69" s="17">
        <f>A68+1</f>
        <v>65</v>
      </c>
      <c r="B69" s="18" t="s">
        <v>68</v>
      </c>
      <c r="C69" s="19">
        <v>4</v>
      </c>
      <c r="D69" s="17" t="s">
        <v>18</v>
      </c>
      <c r="E69" s="17" t="s">
        <v>20</v>
      </c>
      <c r="F69" s="20"/>
      <c r="G69" s="21"/>
      <c r="H69" s="22"/>
      <c r="I69" s="22"/>
      <c r="J69" s="22"/>
      <c r="K69" s="22"/>
      <c r="L69" s="31">
        <v>291</v>
      </c>
    </row>
    <row r="70" spans="1:12" ht="12.75">
      <c r="A70" s="17">
        <f>A69+1</f>
        <v>66</v>
      </c>
      <c r="B70" s="18" t="s">
        <v>68</v>
      </c>
      <c r="C70" s="19">
        <v>6</v>
      </c>
      <c r="D70" s="17" t="s">
        <v>18</v>
      </c>
      <c r="E70" s="17" t="s">
        <v>20</v>
      </c>
      <c r="F70" s="20"/>
      <c r="G70" s="21"/>
      <c r="H70" s="22"/>
      <c r="I70" s="22"/>
      <c r="J70" s="22"/>
      <c r="K70" s="22"/>
      <c r="L70" s="31">
        <v>1303</v>
      </c>
    </row>
    <row r="71" spans="1:12" ht="12.75">
      <c r="A71" s="17">
        <f>A70+1</f>
        <v>67</v>
      </c>
      <c r="B71" s="18" t="s">
        <v>68</v>
      </c>
      <c r="C71" s="19">
        <v>8</v>
      </c>
      <c r="D71" s="17" t="s">
        <v>18</v>
      </c>
      <c r="E71" s="17" t="s">
        <v>20</v>
      </c>
      <c r="F71" s="20"/>
      <c r="G71" s="21"/>
      <c r="H71" s="22"/>
      <c r="I71" s="22"/>
      <c r="J71" s="22"/>
      <c r="K71" s="22"/>
      <c r="L71" s="31">
        <v>515</v>
      </c>
    </row>
    <row r="72" spans="1:12" ht="12.75">
      <c r="A72" s="17">
        <f>A71+1</f>
        <v>68</v>
      </c>
      <c r="B72" s="18" t="s">
        <v>68</v>
      </c>
      <c r="C72" s="19">
        <v>10</v>
      </c>
      <c r="D72" s="17" t="s">
        <v>18</v>
      </c>
      <c r="E72" s="17" t="s">
        <v>20</v>
      </c>
      <c r="F72" s="20"/>
      <c r="G72" s="21"/>
      <c r="H72" s="22"/>
      <c r="I72" s="22"/>
      <c r="J72" s="22"/>
      <c r="K72" s="22"/>
      <c r="L72" s="31">
        <v>1507</v>
      </c>
    </row>
    <row r="73" spans="1:12" ht="12.75">
      <c r="A73" s="17">
        <f>A72+1</f>
        <v>69</v>
      </c>
      <c r="B73" s="18" t="s">
        <v>69</v>
      </c>
      <c r="C73" s="19">
        <v>4</v>
      </c>
      <c r="D73" s="17" t="s">
        <v>18</v>
      </c>
      <c r="E73" s="17" t="s">
        <v>20</v>
      </c>
      <c r="F73" s="20"/>
      <c r="G73" s="21"/>
      <c r="H73" s="22"/>
      <c r="I73" s="22"/>
      <c r="J73" s="22"/>
      <c r="K73" s="22"/>
      <c r="L73" s="31">
        <v>453</v>
      </c>
    </row>
    <row r="74" spans="1:12" ht="12.75">
      <c r="A74" s="17">
        <f>A73+1</f>
        <v>70</v>
      </c>
      <c r="B74" s="46" t="s">
        <v>70</v>
      </c>
      <c r="C74" s="19">
        <v>1</v>
      </c>
      <c r="D74" s="17" t="s">
        <v>18</v>
      </c>
      <c r="E74" s="17" t="s">
        <v>20</v>
      </c>
      <c r="F74" s="20"/>
      <c r="G74" s="21"/>
      <c r="H74" s="22"/>
      <c r="I74" s="22"/>
      <c r="J74" s="22"/>
      <c r="K74" s="22"/>
      <c r="L74" s="31">
        <v>207</v>
      </c>
    </row>
    <row r="75" spans="1:12" ht="12.75">
      <c r="A75" s="17">
        <f>A74+1</f>
        <v>71</v>
      </c>
      <c r="B75" s="46" t="s">
        <v>70</v>
      </c>
      <c r="C75" s="19">
        <v>2</v>
      </c>
      <c r="D75" s="17" t="s">
        <v>18</v>
      </c>
      <c r="E75" s="17" t="s">
        <v>20</v>
      </c>
      <c r="F75" s="20"/>
      <c r="G75" s="21"/>
      <c r="H75" s="22"/>
      <c r="I75" s="22"/>
      <c r="J75" s="22"/>
      <c r="K75" s="22"/>
      <c r="L75" s="31">
        <v>201</v>
      </c>
    </row>
    <row r="76" spans="1:12" ht="12.75">
      <c r="A76" s="17">
        <f>A75+1</f>
        <v>72</v>
      </c>
      <c r="B76" s="46" t="s">
        <v>70</v>
      </c>
      <c r="C76" s="19" t="s">
        <v>71</v>
      </c>
      <c r="D76" s="17" t="s">
        <v>18</v>
      </c>
      <c r="E76" s="17" t="s">
        <v>20</v>
      </c>
      <c r="F76" s="20"/>
      <c r="G76" s="21"/>
      <c r="H76" s="22"/>
      <c r="I76" s="22"/>
      <c r="J76" s="22"/>
      <c r="K76" s="22"/>
      <c r="L76" s="31">
        <v>64</v>
      </c>
    </row>
    <row r="77" spans="1:12" ht="12.75">
      <c r="A77" s="17">
        <f>A76+1</f>
        <v>73</v>
      </c>
      <c r="B77" s="46" t="s">
        <v>70</v>
      </c>
      <c r="C77" s="19">
        <v>3</v>
      </c>
      <c r="D77" s="17" t="s">
        <v>18</v>
      </c>
      <c r="E77" s="17" t="s">
        <v>20</v>
      </c>
      <c r="F77" s="20"/>
      <c r="G77" s="21"/>
      <c r="H77" s="22"/>
      <c r="I77" s="22"/>
      <c r="J77" s="22"/>
      <c r="K77" s="22"/>
      <c r="L77" s="31">
        <v>167</v>
      </c>
    </row>
    <row r="78" spans="1:12" ht="12.75">
      <c r="A78" s="17">
        <f>A77+1</f>
        <v>74</v>
      </c>
      <c r="B78" s="46" t="s">
        <v>70</v>
      </c>
      <c r="C78" s="19">
        <v>4</v>
      </c>
      <c r="D78" s="17" t="s">
        <v>18</v>
      </c>
      <c r="E78" s="17" t="s">
        <v>20</v>
      </c>
      <c r="F78" s="20"/>
      <c r="G78" s="21"/>
      <c r="H78" s="22"/>
      <c r="I78" s="22"/>
      <c r="J78" s="22"/>
      <c r="K78" s="22"/>
      <c r="L78" s="31">
        <v>295</v>
      </c>
    </row>
    <row r="79" spans="1:12" ht="12.75">
      <c r="A79" s="17">
        <f>A78+1</f>
        <v>75</v>
      </c>
      <c r="B79" s="46" t="s">
        <v>70</v>
      </c>
      <c r="C79" s="19">
        <v>23</v>
      </c>
      <c r="D79" s="17" t="s">
        <v>18</v>
      </c>
      <c r="E79" s="17" t="s">
        <v>20</v>
      </c>
      <c r="F79" s="20"/>
      <c r="G79" s="21"/>
      <c r="H79" s="22"/>
      <c r="I79" s="22"/>
      <c r="J79" s="22"/>
      <c r="K79" s="22"/>
      <c r="L79" s="31">
        <v>119</v>
      </c>
    </row>
    <row r="80" spans="1:12" ht="12.75">
      <c r="A80" s="17">
        <f>A79+1</f>
        <v>76</v>
      </c>
      <c r="B80" s="46" t="s">
        <v>70</v>
      </c>
      <c r="C80" s="19">
        <v>25</v>
      </c>
      <c r="D80" s="17" t="s">
        <v>18</v>
      </c>
      <c r="E80" s="17" t="s">
        <v>20</v>
      </c>
      <c r="F80" s="20"/>
      <c r="G80" s="21"/>
      <c r="H80" s="22"/>
      <c r="I80" s="22"/>
      <c r="J80" s="22"/>
      <c r="K80" s="22"/>
      <c r="L80" s="31">
        <v>129</v>
      </c>
    </row>
    <row r="81" spans="1:12" ht="12.75">
      <c r="A81" s="17">
        <f>A80+1</f>
        <v>77</v>
      </c>
      <c r="B81" s="46" t="s">
        <v>70</v>
      </c>
      <c r="C81" s="19">
        <v>27</v>
      </c>
      <c r="D81" s="17" t="s">
        <v>18</v>
      </c>
      <c r="E81" s="17" t="s">
        <v>20</v>
      </c>
      <c r="F81" s="20"/>
      <c r="G81" s="21"/>
      <c r="H81" s="22"/>
      <c r="I81" s="22"/>
      <c r="J81" s="22"/>
      <c r="K81" s="22"/>
      <c r="L81" s="31">
        <v>176</v>
      </c>
    </row>
    <row r="82" spans="1:12" ht="12.75">
      <c r="A82" s="17">
        <f>A81+1</f>
        <v>78</v>
      </c>
      <c r="B82" s="46" t="s">
        <v>70</v>
      </c>
      <c r="C82" s="19">
        <v>29</v>
      </c>
      <c r="D82" s="17" t="s">
        <v>18</v>
      </c>
      <c r="E82" s="17" t="s">
        <v>20</v>
      </c>
      <c r="F82" s="20"/>
      <c r="G82" s="21"/>
      <c r="H82" s="22"/>
      <c r="I82" s="22"/>
      <c r="J82" s="22"/>
      <c r="K82" s="22"/>
      <c r="L82" s="31">
        <v>71</v>
      </c>
    </row>
    <row r="83" spans="1:12" ht="12.75">
      <c r="A83" s="17">
        <f>A82+1</f>
        <v>79</v>
      </c>
      <c r="B83" s="46" t="s">
        <v>70</v>
      </c>
      <c r="C83" s="17">
        <v>5</v>
      </c>
      <c r="D83" s="17" t="s">
        <v>18</v>
      </c>
      <c r="E83" s="17" t="s">
        <v>20</v>
      </c>
      <c r="F83" s="20">
        <v>7.31</v>
      </c>
      <c r="G83" s="21">
        <v>0.042</v>
      </c>
      <c r="H83" s="22">
        <v>84.89</v>
      </c>
      <c r="I83" s="22">
        <f>G83*H83</f>
        <v>3.56538</v>
      </c>
      <c r="J83" s="22">
        <v>0</v>
      </c>
      <c r="K83" s="22">
        <v>18.03</v>
      </c>
      <c r="L83" s="20">
        <v>172.38</v>
      </c>
    </row>
    <row r="84" spans="1:12" ht="12.75">
      <c r="A84" s="17">
        <f>A83+1</f>
        <v>80</v>
      </c>
      <c r="B84" s="46" t="s">
        <v>70</v>
      </c>
      <c r="C84" s="17">
        <v>7</v>
      </c>
      <c r="D84" s="17" t="s">
        <v>18</v>
      </c>
      <c r="E84" s="17" t="s">
        <v>20</v>
      </c>
      <c r="F84" s="20">
        <v>7.31</v>
      </c>
      <c r="G84" s="21">
        <v>0.042</v>
      </c>
      <c r="H84" s="22">
        <v>84.89</v>
      </c>
      <c r="I84" s="22">
        <f>G84*H84</f>
        <v>3.56538</v>
      </c>
      <c r="J84" s="22">
        <v>0</v>
      </c>
      <c r="K84" s="22">
        <v>18.03</v>
      </c>
      <c r="L84" s="20">
        <v>141.27</v>
      </c>
    </row>
    <row r="85" spans="1:12" ht="12.75">
      <c r="A85" s="17">
        <f>A84+1</f>
        <v>81</v>
      </c>
      <c r="B85" s="18" t="s">
        <v>72</v>
      </c>
      <c r="C85" s="19">
        <v>2</v>
      </c>
      <c r="D85" s="17" t="s">
        <v>24</v>
      </c>
      <c r="E85" s="17" t="s">
        <v>20</v>
      </c>
      <c r="F85" s="20"/>
      <c r="G85" s="21"/>
      <c r="H85" s="22"/>
      <c r="I85" s="22"/>
      <c r="J85" s="22"/>
      <c r="K85" s="22"/>
      <c r="L85" s="17" t="s">
        <v>24</v>
      </c>
    </row>
    <row r="86" spans="1:12" ht="12.75">
      <c r="A86" s="17">
        <f>A85+1</f>
        <v>82</v>
      </c>
      <c r="B86" s="18" t="s">
        <v>72</v>
      </c>
      <c r="C86" s="19">
        <v>4</v>
      </c>
      <c r="D86" s="17" t="s">
        <v>18</v>
      </c>
      <c r="E86" s="17" t="s">
        <v>20</v>
      </c>
      <c r="F86" s="20"/>
      <c r="G86" s="21"/>
      <c r="H86" s="22"/>
      <c r="I86" s="22"/>
      <c r="J86" s="22"/>
      <c r="K86" s="22"/>
      <c r="L86" s="31">
        <v>1111</v>
      </c>
    </row>
    <row r="87" spans="1:12" ht="12.75">
      <c r="A87" s="17">
        <f>A86+1</f>
        <v>83</v>
      </c>
      <c r="B87" s="18" t="s">
        <v>72</v>
      </c>
      <c r="C87" s="19">
        <v>7</v>
      </c>
      <c r="D87" s="17" t="s">
        <v>18</v>
      </c>
      <c r="E87" s="17" t="s">
        <v>20</v>
      </c>
      <c r="F87" s="20"/>
      <c r="G87" s="21"/>
      <c r="H87" s="22"/>
      <c r="I87" s="22"/>
      <c r="J87" s="22"/>
      <c r="K87" s="22"/>
      <c r="L87" s="31">
        <v>1285</v>
      </c>
    </row>
    <row r="88" spans="1:12" ht="12.75">
      <c r="A88" s="17">
        <f>A87+1</f>
        <v>84</v>
      </c>
      <c r="B88" s="18" t="s">
        <v>72</v>
      </c>
      <c r="C88" s="19">
        <v>10</v>
      </c>
      <c r="D88" s="17" t="s">
        <v>18</v>
      </c>
      <c r="E88" s="17" t="s">
        <v>20</v>
      </c>
      <c r="F88" s="20"/>
      <c r="G88" s="21"/>
      <c r="H88" s="22"/>
      <c r="I88" s="22"/>
      <c r="J88" s="22"/>
      <c r="K88" s="22"/>
      <c r="L88" s="31">
        <v>1112</v>
      </c>
    </row>
    <row r="89" spans="1:12" ht="12.75">
      <c r="A89" s="17">
        <f>A88+1</f>
        <v>85</v>
      </c>
      <c r="B89" s="18" t="s">
        <v>72</v>
      </c>
      <c r="C89" s="19" t="s">
        <v>73</v>
      </c>
      <c r="D89" s="17" t="s">
        <v>18</v>
      </c>
      <c r="E89" s="17" t="s">
        <v>20</v>
      </c>
      <c r="F89" s="20"/>
      <c r="G89" s="21"/>
      <c r="H89" s="22"/>
      <c r="I89" s="22"/>
      <c r="J89" s="22"/>
      <c r="K89" s="22"/>
      <c r="L89" s="31">
        <v>855</v>
      </c>
    </row>
    <row r="90" spans="1:12" ht="12.75">
      <c r="A90" s="17">
        <f>A89+1</f>
        <v>86</v>
      </c>
      <c r="B90" s="18" t="s">
        <v>72</v>
      </c>
      <c r="C90" s="19">
        <v>13</v>
      </c>
      <c r="D90" s="17" t="s">
        <v>18</v>
      </c>
      <c r="E90" s="17" t="s">
        <v>20</v>
      </c>
      <c r="F90" s="20"/>
      <c r="G90" s="21"/>
      <c r="H90" s="22"/>
      <c r="I90" s="22"/>
      <c r="J90" s="22"/>
      <c r="K90" s="22"/>
      <c r="L90" s="31">
        <v>2115</v>
      </c>
    </row>
    <row r="91" spans="1:12" ht="12.75">
      <c r="A91" s="17">
        <f>A90+1</f>
        <v>87</v>
      </c>
      <c r="B91" s="42" t="s">
        <v>34</v>
      </c>
      <c r="C91" s="17">
        <v>14</v>
      </c>
      <c r="D91" s="17" t="s">
        <v>18</v>
      </c>
      <c r="E91" s="17" t="s">
        <v>20</v>
      </c>
      <c r="F91" s="27"/>
      <c r="G91" s="18"/>
      <c r="H91" s="18"/>
      <c r="I91" s="18"/>
      <c r="J91" s="18"/>
      <c r="K91" s="18"/>
      <c r="L91" s="31">
        <v>804</v>
      </c>
    </row>
    <row r="92" spans="1:12" ht="12.75">
      <c r="A92" s="17">
        <f>A91+1</f>
        <v>88</v>
      </c>
      <c r="B92" s="42" t="s">
        <v>34</v>
      </c>
      <c r="C92" s="17">
        <v>18</v>
      </c>
      <c r="D92" s="17" t="s">
        <v>18</v>
      </c>
      <c r="E92" s="17" t="s">
        <v>20</v>
      </c>
      <c r="F92" s="27"/>
      <c r="G92" s="18"/>
      <c r="H92" s="18"/>
      <c r="I92" s="18"/>
      <c r="J92" s="18"/>
      <c r="K92" s="18"/>
      <c r="L92" s="31">
        <v>871</v>
      </c>
    </row>
    <row r="93" spans="1:12" ht="12.75">
      <c r="A93" s="17">
        <f>A92+1</f>
        <v>89</v>
      </c>
      <c r="B93" s="43" t="s">
        <v>34</v>
      </c>
      <c r="C93" s="19">
        <v>20</v>
      </c>
      <c r="D93" s="17" t="s">
        <v>18</v>
      </c>
      <c r="E93" s="17" t="s">
        <v>20</v>
      </c>
      <c r="F93" s="20">
        <v>7.5</v>
      </c>
      <c r="G93" s="21">
        <v>0.059</v>
      </c>
      <c r="H93" s="22">
        <v>297</v>
      </c>
      <c r="I93" s="22">
        <f>G93*H93</f>
        <v>17.523</v>
      </c>
      <c r="J93" s="22">
        <v>0</v>
      </c>
      <c r="K93" s="22">
        <v>18.03</v>
      </c>
      <c r="L93" s="20">
        <v>1141.64</v>
      </c>
    </row>
    <row r="94" spans="1:12" ht="12.75">
      <c r="A94" s="17">
        <f>A93+1</f>
        <v>90</v>
      </c>
      <c r="B94" s="42" t="s">
        <v>34</v>
      </c>
      <c r="C94" s="19">
        <v>21</v>
      </c>
      <c r="D94" s="17" t="s">
        <v>18</v>
      </c>
      <c r="E94" s="17" t="s">
        <v>20</v>
      </c>
      <c r="F94" s="20">
        <v>7.5</v>
      </c>
      <c r="G94" s="21">
        <v>0.059</v>
      </c>
      <c r="H94" s="22">
        <v>297</v>
      </c>
      <c r="I94" s="22">
        <f>G94*H94</f>
        <v>17.523</v>
      </c>
      <c r="J94" s="22">
        <v>0</v>
      </c>
      <c r="K94" s="22">
        <v>18.03</v>
      </c>
      <c r="L94" s="31">
        <v>1284</v>
      </c>
    </row>
    <row r="95" spans="1:12" ht="12.75">
      <c r="A95" s="17">
        <f>A94+1</f>
        <v>91</v>
      </c>
      <c r="B95" s="42" t="s">
        <v>34</v>
      </c>
      <c r="C95" s="19">
        <v>22</v>
      </c>
      <c r="D95" s="17" t="s">
        <v>18</v>
      </c>
      <c r="E95" s="17" t="s">
        <v>20</v>
      </c>
      <c r="F95" s="20">
        <v>7.5</v>
      </c>
      <c r="G95" s="21">
        <v>0.059</v>
      </c>
      <c r="H95" s="22">
        <v>297</v>
      </c>
      <c r="I95" s="22">
        <f>G95*H95</f>
        <v>17.523</v>
      </c>
      <c r="J95" s="22">
        <v>0</v>
      </c>
      <c r="K95" s="22">
        <v>18.03</v>
      </c>
      <c r="L95" s="31">
        <v>1136</v>
      </c>
    </row>
    <row r="96" spans="1:12" ht="12.75">
      <c r="A96" s="17">
        <f>A95+1</f>
        <v>92</v>
      </c>
      <c r="B96" s="42" t="s">
        <v>34</v>
      </c>
      <c r="C96" s="19">
        <v>23</v>
      </c>
      <c r="D96" s="17" t="s">
        <v>18</v>
      </c>
      <c r="E96" s="17" t="s">
        <v>20</v>
      </c>
      <c r="F96" s="20">
        <v>7.5</v>
      </c>
      <c r="G96" s="21">
        <v>0.059</v>
      </c>
      <c r="H96" s="22">
        <v>297</v>
      </c>
      <c r="I96" s="22">
        <f>G96*H96</f>
        <v>17.523</v>
      </c>
      <c r="J96" s="22">
        <v>0</v>
      </c>
      <c r="K96" s="22">
        <v>18.03</v>
      </c>
      <c r="L96" s="20">
        <v>1784</v>
      </c>
    </row>
    <row r="97" spans="1:12" ht="12.75">
      <c r="A97" s="17">
        <f>A96+1</f>
        <v>93</v>
      </c>
      <c r="B97" s="42" t="s">
        <v>34</v>
      </c>
      <c r="C97" s="17">
        <v>24</v>
      </c>
      <c r="D97" s="17" t="s">
        <v>18</v>
      </c>
      <c r="E97" s="17" t="s">
        <v>20</v>
      </c>
      <c r="F97" s="27"/>
      <c r="G97" s="18"/>
      <c r="H97" s="18"/>
      <c r="I97" s="18"/>
      <c r="J97" s="18"/>
      <c r="K97" s="18"/>
      <c r="L97" s="31">
        <v>297</v>
      </c>
    </row>
    <row r="98" spans="1:12" ht="12.75">
      <c r="A98" s="17">
        <f>A97+1</f>
        <v>94</v>
      </c>
      <c r="B98" s="42" t="s">
        <v>34</v>
      </c>
      <c r="C98" s="17">
        <v>26</v>
      </c>
      <c r="D98" s="17" t="s">
        <v>24</v>
      </c>
      <c r="E98" s="17" t="s">
        <v>20</v>
      </c>
      <c r="F98" s="27"/>
      <c r="G98" s="18"/>
      <c r="H98" s="18"/>
      <c r="I98" s="18"/>
      <c r="J98" s="18"/>
      <c r="K98" s="18"/>
      <c r="L98" s="31" t="s">
        <v>24</v>
      </c>
    </row>
    <row r="99" spans="1:12" ht="12.75">
      <c r="A99" s="17">
        <f>A98+1</f>
        <v>95</v>
      </c>
      <c r="B99" s="42" t="s">
        <v>34</v>
      </c>
      <c r="C99" s="17">
        <v>27</v>
      </c>
      <c r="D99" s="17" t="s">
        <v>18</v>
      </c>
      <c r="E99" s="17" t="s">
        <v>20</v>
      </c>
      <c r="F99" s="27"/>
      <c r="G99" s="18"/>
      <c r="H99" s="18"/>
      <c r="I99" s="18"/>
      <c r="J99" s="18"/>
      <c r="K99" s="18"/>
      <c r="L99" s="31">
        <v>863</v>
      </c>
    </row>
    <row r="100" spans="1:12" ht="12.75">
      <c r="A100" s="17">
        <f>A99+1</f>
        <v>96</v>
      </c>
      <c r="B100" s="42" t="s">
        <v>34</v>
      </c>
      <c r="C100" s="17">
        <v>28</v>
      </c>
      <c r="D100" s="17" t="s">
        <v>18</v>
      </c>
      <c r="E100" s="17" t="s">
        <v>20</v>
      </c>
      <c r="F100" s="27"/>
      <c r="G100" s="18"/>
      <c r="H100" s="18"/>
      <c r="I100" s="18"/>
      <c r="J100" s="18"/>
      <c r="K100" s="18"/>
      <c r="L100" s="31">
        <v>4131</v>
      </c>
    </row>
    <row r="101" spans="1:12" ht="12.75">
      <c r="A101" s="17">
        <f>A100+1</f>
        <v>97</v>
      </c>
      <c r="B101" s="42" t="s">
        <v>34</v>
      </c>
      <c r="C101" s="17">
        <v>30</v>
      </c>
      <c r="D101" s="17" t="s">
        <v>18</v>
      </c>
      <c r="E101" s="17" t="s">
        <v>20</v>
      </c>
      <c r="F101" s="27"/>
      <c r="G101" s="18"/>
      <c r="H101" s="18"/>
      <c r="I101" s="18"/>
      <c r="J101" s="18"/>
      <c r="K101" s="18"/>
      <c r="L101" s="31">
        <v>1282</v>
      </c>
    </row>
    <row r="102" spans="1:12" ht="12.75">
      <c r="A102" s="17">
        <f>A101+1</f>
        <v>98</v>
      </c>
      <c r="B102" s="42" t="s">
        <v>34</v>
      </c>
      <c r="C102" s="17">
        <v>33</v>
      </c>
      <c r="D102" s="17" t="s">
        <v>18</v>
      </c>
      <c r="E102" s="17" t="s">
        <v>20</v>
      </c>
      <c r="F102" s="27"/>
      <c r="G102" s="18"/>
      <c r="H102" s="18"/>
      <c r="I102" s="18"/>
      <c r="J102" s="18"/>
      <c r="K102" s="18"/>
      <c r="L102" s="31">
        <v>894</v>
      </c>
    </row>
    <row r="103" spans="1:12" ht="12.75">
      <c r="A103" s="17">
        <f>A102+1</f>
        <v>99</v>
      </c>
      <c r="B103" s="42" t="s">
        <v>34</v>
      </c>
      <c r="C103" s="17">
        <v>35</v>
      </c>
      <c r="D103" s="17" t="s">
        <v>18</v>
      </c>
      <c r="E103" s="17" t="s">
        <v>20</v>
      </c>
      <c r="F103" s="27"/>
      <c r="G103" s="18"/>
      <c r="H103" s="18"/>
      <c r="I103" s="18"/>
      <c r="J103" s="18"/>
      <c r="K103" s="18"/>
      <c r="L103" s="31">
        <v>1905</v>
      </c>
    </row>
    <row r="104" spans="1:12" ht="12.75">
      <c r="A104" s="17">
        <f>A103+1</f>
        <v>100</v>
      </c>
      <c r="B104" s="42" t="s">
        <v>34</v>
      </c>
      <c r="C104" s="17">
        <v>36</v>
      </c>
      <c r="D104" s="17" t="s">
        <v>18</v>
      </c>
      <c r="E104" s="17" t="s">
        <v>20</v>
      </c>
      <c r="F104" s="27"/>
      <c r="G104" s="18"/>
      <c r="H104" s="18"/>
      <c r="I104" s="18"/>
      <c r="J104" s="18"/>
      <c r="K104" s="18"/>
      <c r="L104" s="31">
        <v>1037</v>
      </c>
    </row>
    <row r="105" spans="1:12" ht="12.75">
      <c r="A105" s="17">
        <f>A104+1</f>
        <v>101</v>
      </c>
      <c r="B105" s="42" t="s">
        <v>34</v>
      </c>
      <c r="C105" s="17">
        <v>37</v>
      </c>
      <c r="D105" s="17" t="s">
        <v>18</v>
      </c>
      <c r="E105" s="17" t="s">
        <v>20</v>
      </c>
      <c r="F105" s="27"/>
      <c r="G105" s="18"/>
      <c r="H105" s="18"/>
      <c r="I105" s="18"/>
      <c r="J105" s="18"/>
      <c r="K105" s="18"/>
      <c r="L105" s="31">
        <v>1083</v>
      </c>
    </row>
    <row r="106" spans="1:12" ht="12.75">
      <c r="A106" s="17">
        <f>A105+1</f>
        <v>102</v>
      </c>
      <c r="B106" s="42" t="s">
        <v>34</v>
      </c>
      <c r="C106" s="17">
        <v>40</v>
      </c>
      <c r="D106" s="17" t="s">
        <v>18</v>
      </c>
      <c r="E106" s="17" t="s">
        <v>20</v>
      </c>
      <c r="F106" s="27"/>
      <c r="G106" s="18"/>
      <c r="H106" s="18"/>
      <c r="I106" s="18"/>
      <c r="J106" s="18"/>
      <c r="K106" s="18"/>
      <c r="L106" s="31">
        <v>940</v>
      </c>
    </row>
    <row r="107" spans="1:12" ht="12.75">
      <c r="A107" s="17">
        <f>A106+1</f>
        <v>103</v>
      </c>
      <c r="B107" s="42" t="s">
        <v>34</v>
      </c>
      <c r="C107" s="17">
        <v>46</v>
      </c>
      <c r="D107" s="17" t="s">
        <v>18</v>
      </c>
      <c r="E107" s="17" t="s">
        <v>20</v>
      </c>
      <c r="F107" s="27"/>
      <c r="G107" s="18"/>
      <c r="H107" s="18"/>
      <c r="I107" s="18"/>
      <c r="J107" s="18"/>
      <c r="K107" s="18"/>
      <c r="L107" s="31">
        <v>1516</v>
      </c>
    </row>
    <row r="108" spans="1:12" ht="12.75">
      <c r="A108" s="17">
        <f>A107+1</f>
        <v>104</v>
      </c>
      <c r="B108" s="47" t="s">
        <v>74</v>
      </c>
      <c r="C108" s="26">
        <v>1</v>
      </c>
      <c r="D108" s="17" t="s">
        <v>18</v>
      </c>
      <c r="E108" s="17" t="s">
        <v>20</v>
      </c>
      <c r="F108" s="20">
        <v>7.5</v>
      </c>
      <c r="G108" s="22">
        <v>0.049</v>
      </c>
      <c r="H108" s="22">
        <v>287.51</v>
      </c>
      <c r="I108" s="22">
        <f>G108*H108</f>
        <v>14.08799</v>
      </c>
      <c r="J108" s="22">
        <v>0</v>
      </c>
      <c r="K108" s="22">
        <v>18.03</v>
      </c>
      <c r="L108" s="20">
        <v>1486.93</v>
      </c>
    </row>
    <row r="109" spans="1:12" ht="12.75">
      <c r="A109" s="17">
        <f>A108+1</f>
        <v>105</v>
      </c>
      <c r="B109" s="46" t="s">
        <v>75</v>
      </c>
      <c r="C109" s="19">
        <v>1</v>
      </c>
      <c r="D109" s="17" t="s">
        <v>18</v>
      </c>
      <c r="E109" s="17" t="s">
        <v>20</v>
      </c>
      <c r="F109" s="20"/>
      <c r="G109" s="21"/>
      <c r="H109" s="22"/>
      <c r="I109" s="22"/>
      <c r="J109" s="22"/>
      <c r="K109" s="22"/>
      <c r="L109" s="31">
        <v>235</v>
      </c>
    </row>
    <row r="110" spans="1:12" ht="12.75">
      <c r="A110" s="17">
        <f>A109+1</f>
        <v>106</v>
      </c>
      <c r="B110" s="46" t="s">
        <v>75</v>
      </c>
      <c r="C110" s="19">
        <v>2</v>
      </c>
      <c r="D110" s="17" t="s">
        <v>18</v>
      </c>
      <c r="E110" s="17" t="s">
        <v>20</v>
      </c>
      <c r="F110" s="20"/>
      <c r="G110" s="21"/>
      <c r="H110" s="22"/>
      <c r="I110" s="22"/>
      <c r="J110" s="22"/>
      <c r="K110" s="22"/>
      <c r="L110" s="31">
        <v>150</v>
      </c>
    </row>
    <row r="111" spans="1:12" ht="12.75">
      <c r="A111" s="17">
        <f>A110+1</f>
        <v>107</v>
      </c>
      <c r="B111" s="46" t="s">
        <v>75</v>
      </c>
      <c r="C111" s="19">
        <v>3</v>
      </c>
      <c r="D111" s="17" t="s">
        <v>18</v>
      </c>
      <c r="E111" s="17" t="s">
        <v>20</v>
      </c>
      <c r="F111" s="20"/>
      <c r="G111" s="21"/>
      <c r="H111" s="22"/>
      <c r="I111" s="22"/>
      <c r="J111" s="22"/>
      <c r="K111" s="22"/>
      <c r="L111" s="31">
        <v>186</v>
      </c>
    </row>
    <row r="112" spans="1:12" ht="12.75">
      <c r="A112" s="17">
        <f>A111+1</f>
        <v>108</v>
      </c>
      <c r="B112" s="48" t="s">
        <v>75</v>
      </c>
      <c r="C112" s="49">
        <v>4</v>
      </c>
      <c r="D112" s="38" t="s">
        <v>18</v>
      </c>
      <c r="E112" s="38" t="s">
        <v>20</v>
      </c>
      <c r="F112" s="32"/>
      <c r="G112" s="50"/>
      <c r="H112" s="51"/>
      <c r="I112" s="51"/>
      <c r="J112" s="51"/>
      <c r="K112" s="51"/>
      <c r="L112" s="52">
        <v>130</v>
      </c>
    </row>
    <row r="113" spans="1:12" ht="12.75">
      <c r="A113" s="17">
        <f>A112+1</f>
        <v>109</v>
      </c>
      <c r="B113" s="46" t="s">
        <v>76</v>
      </c>
      <c r="C113" s="53">
        <v>2</v>
      </c>
      <c r="D113" s="17" t="s">
        <v>18</v>
      </c>
      <c r="E113" s="17" t="s">
        <v>20</v>
      </c>
      <c r="F113" s="20"/>
      <c r="G113" s="21"/>
      <c r="H113" s="22"/>
      <c r="I113" s="22"/>
      <c r="J113" s="22"/>
      <c r="K113" s="22"/>
      <c r="L113" s="31">
        <v>153</v>
      </c>
    </row>
    <row r="114" spans="1:12" ht="12.75">
      <c r="A114" s="17">
        <f>A113+1</f>
        <v>110</v>
      </c>
      <c r="B114" s="46" t="s">
        <v>77</v>
      </c>
      <c r="C114" s="53">
        <v>9</v>
      </c>
      <c r="D114" s="17" t="s">
        <v>18</v>
      </c>
      <c r="E114" s="17" t="s">
        <v>20</v>
      </c>
      <c r="F114" s="20"/>
      <c r="G114" s="21"/>
      <c r="H114" s="22"/>
      <c r="I114" s="22"/>
      <c r="J114" s="22"/>
      <c r="K114" s="22"/>
      <c r="L114" s="31">
        <v>1509</v>
      </c>
    </row>
    <row r="116" spans="1:12" ht="12.75">
      <c r="A116" s="39" t="s">
        <v>50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</sheetData>
  <sheetProtection selectLockedCells="1" selectUnlockedCells="1"/>
  <mergeCells count="10">
    <mergeCell ref="A1:L1"/>
    <mergeCell ref="A2:A3"/>
    <mergeCell ref="B2:C2"/>
    <mergeCell ref="D2:D3"/>
    <mergeCell ref="E2:E3"/>
    <mergeCell ref="F2:G2"/>
    <mergeCell ref="H2:J2"/>
    <mergeCell ref="K2:K3"/>
    <mergeCell ref="L2:L3"/>
    <mergeCell ref="A116:L1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2014-06-09T07:37:15Z</cp:lastPrinted>
  <dcterms:modified xsi:type="dcterms:W3CDTF">2014-06-09T08:12:09Z</dcterms:modified>
  <cp:category/>
  <cp:version/>
  <cp:contentType/>
  <cp:contentStatus/>
  <cp:revision>1</cp:revision>
</cp:coreProperties>
</file>